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ell\Desktop\Melinda\Szövetség\Versenyek\DO\2023-2024\Országos\"/>
    </mc:Choice>
  </mc:AlternateContent>
  <xr:revisionPtr revIDLastSave="0" documentId="13_ncr:1_{D4E79B6A-F709-4F9C-BE6B-1076F10346B1}" xr6:coauthVersionLast="47" xr6:coauthVersionMax="47" xr10:uidLastSave="{00000000-0000-0000-0000-000000000000}"/>
  <bookViews>
    <workbookView xWindow="-108" yWindow="-108" windowWidth="23256" windowHeight="12576" xr2:uid="{FB645277-C53B-4527-A499-8CA5F99682BD}"/>
  </bookViews>
  <sheets>
    <sheet name="A kategória " sheetId="1" r:id="rId1"/>
    <sheet name="B kategóri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0" i="2" l="1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N363" i="2" s="1"/>
  <c r="L362" i="2"/>
  <c r="N361" i="2"/>
  <c r="L361" i="2"/>
  <c r="M361" i="2" s="1"/>
  <c r="L360" i="2"/>
  <c r="L359" i="2"/>
  <c r="N359" i="2" s="1"/>
  <c r="L358" i="2"/>
  <c r="L357" i="2"/>
  <c r="L356" i="2"/>
  <c r="N356" i="2" s="1"/>
  <c r="L355" i="2"/>
  <c r="N355" i="2" s="1"/>
  <c r="L354" i="2"/>
  <c r="L353" i="2"/>
  <c r="M353" i="2" s="1"/>
  <c r="L352" i="2"/>
  <c r="M352" i="2" s="1"/>
  <c r="L351" i="2"/>
  <c r="N351" i="2" s="1"/>
  <c r="L350" i="2"/>
  <c r="L349" i="2"/>
  <c r="M348" i="2"/>
  <c r="L348" i="2"/>
  <c r="N348" i="2" s="1"/>
  <c r="L347" i="2"/>
  <c r="N347" i="2" s="1"/>
  <c r="L346" i="2"/>
  <c r="L345" i="2"/>
  <c r="M345" i="2" s="1"/>
  <c r="N344" i="2"/>
  <c r="L344" i="2"/>
  <c r="M344" i="2" s="1"/>
  <c r="L343" i="2"/>
  <c r="N343" i="2" s="1"/>
  <c r="L342" i="2"/>
  <c r="M341" i="2"/>
  <c r="L341" i="2"/>
  <c r="N341" i="2" s="1"/>
  <c r="L340" i="2"/>
  <c r="M340" i="2" s="1"/>
  <c r="L339" i="2"/>
  <c r="L338" i="2"/>
  <c r="M338" i="2" s="1"/>
  <c r="L337" i="2"/>
  <c r="M337" i="2" s="1"/>
  <c r="L336" i="2"/>
  <c r="L335" i="2"/>
  <c r="N335" i="2" s="1"/>
  <c r="L334" i="2"/>
  <c r="M333" i="2"/>
  <c r="L333" i="2"/>
  <c r="N333" i="2" s="1"/>
  <c r="L332" i="2"/>
  <c r="M332" i="2" s="1"/>
  <c r="L331" i="2"/>
  <c r="N330" i="2"/>
  <c r="L330" i="2"/>
  <c r="M330" i="2" s="1"/>
  <c r="L329" i="2"/>
  <c r="M329" i="2" s="1"/>
  <c r="L328" i="2"/>
  <c r="L327" i="2"/>
  <c r="N327" i="2" s="1"/>
  <c r="L326" i="2"/>
  <c r="M325" i="2"/>
  <c r="L325" i="2"/>
  <c r="N325" i="2" s="1"/>
  <c r="L324" i="2"/>
  <c r="M324" i="2" s="1"/>
  <c r="L323" i="2"/>
  <c r="L322" i="2"/>
  <c r="M322" i="2" s="1"/>
  <c r="N321" i="2"/>
  <c r="L321" i="2"/>
  <c r="M321" i="2" s="1"/>
  <c r="L320" i="2"/>
  <c r="L319" i="2"/>
  <c r="N319" i="2" s="1"/>
  <c r="L318" i="2"/>
  <c r="L317" i="2"/>
  <c r="N317" i="2" s="1"/>
  <c r="N316" i="2"/>
  <c r="L316" i="2"/>
  <c r="M316" i="2" s="1"/>
  <c r="L315" i="2"/>
  <c r="L314" i="2"/>
  <c r="M314" i="2" s="1"/>
  <c r="N313" i="2"/>
  <c r="L313" i="2"/>
  <c r="M313" i="2" s="1"/>
  <c r="L312" i="2"/>
  <c r="M311" i="2"/>
  <c r="L311" i="2"/>
  <c r="N311" i="2" s="1"/>
  <c r="L310" i="2"/>
  <c r="L309" i="2"/>
  <c r="N309" i="2" s="1"/>
  <c r="N308" i="2"/>
  <c r="L308" i="2"/>
  <c r="M308" i="2" s="1"/>
  <c r="L307" i="2"/>
  <c r="N306" i="2"/>
  <c r="L306" i="2"/>
  <c r="M306" i="2" s="1"/>
  <c r="L305" i="2"/>
  <c r="M305" i="2" s="1"/>
  <c r="A305" i="2"/>
  <c r="N304" i="2"/>
  <c r="L304" i="2"/>
  <c r="M304" i="2" s="1"/>
  <c r="A304" i="2"/>
  <c r="L303" i="2"/>
  <c r="M303" i="2" s="1"/>
  <c r="A303" i="2"/>
  <c r="N302" i="2"/>
  <c r="L302" i="2"/>
  <c r="M302" i="2" s="1"/>
  <c r="A302" i="2"/>
  <c r="L301" i="2"/>
  <c r="M301" i="2" s="1"/>
  <c r="A301" i="2"/>
  <c r="L300" i="2"/>
  <c r="M300" i="2" s="1"/>
  <c r="A300" i="2"/>
  <c r="N299" i="2"/>
  <c r="L299" i="2"/>
  <c r="M299" i="2" s="1"/>
  <c r="A299" i="2"/>
  <c r="N298" i="2"/>
  <c r="L298" i="2"/>
  <c r="M298" i="2" s="1"/>
  <c r="A298" i="2"/>
  <c r="L297" i="2"/>
  <c r="M297" i="2" s="1"/>
  <c r="A297" i="2"/>
  <c r="N296" i="2"/>
  <c r="L296" i="2"/>
  <c r="M296" i="2" s="1"/>
  <c r="A296" i="2"/>
  <c r="N295" i="2"/>
  <c r="L295" i="2"/>
  <c r="M295" i="2" s="1"/>
  <c r="A295" i="2"/>
  <c r="N294" i="2"/>
  <c r="L294" i="2"/>
  <c r="M294" i="2" s="1"/>
  <c r="A294" i="2"/>
  <c r="L293" i="2"/>
  <c r="M293" i="2" s="1"/>
  <c r="A293" i="2"/>
  <c r="N292" i="2"/>
  <c r="L292" i="2"/>
  <c r="M292" i="2" s="1"/>
  <c r="A292" i="2"/>
  <c r="N291" i="2"/>
  <c r="L291" i="2"/>
  <c r="M291" i="2" s="1"/>
  <c r="A291" i="2"/>
  <c r="L290" i="2"/>
  <c r="M290" i="2" s="1"/>
  <c r="A290" i="2"/>
  <c r="L289" i="2"/>
  <c r="M289" i="2" s="1"/>
  <c r="A289" i="2"/>
  <c r="N288" i="2"/>
  <c r="L288" i="2"/>
  <c r="M288" i="2" s="1"/>
  <c r="A288" i="2"/>
  <c r="L287" i="2"/>
  <c r="M287" i="2" s="1"/>
  <c r="A287" i="2"/>
  <c r="L286" i="2"/>
  <c r="M286" i="2" s="1"/>
  <c r="A286" i="2"/>
  <c r="L285" i="2"/>
  <c r="M285" i="2" s="1"/>
  <c r="A285" i="2"/>
  <c r="L284" i="2"/>
  <c r="M284" i="2" s="1"/>
  <c r="A284" i="2"/>
  <c r="L283" i="2"/>
  <c r="M283" i="2" s="1"/>
  <c r="A283" i="2"/>
  <c r="N282" i="2"/>
  <c r="L282" i="2"/>
  <c r="M282" i="2" s="1"/>
  <c r="A282" i="2"/>
  <c r="L281" i="2"/>
  <c r="M281" i="2" s="1"/>
  <c r="A281" i="2"/>
  <c r="L280" i="2"/>
  <c r="M280" i="2" s="1"/>
  <c r="A280" i="2"/>
  <c r="N279" i="2"/>
  <c r="L279" i="2"/>
  <c r="M279" i="2" s="1"/>
  <c r="A279" i="2"/>
  <c r="N278" i="2"/>
  <c r="L278" i="2"/>
  <c r="M278" i="2" s="1"/>
  <c r="A278" i="2"/>
  <c r="L277" i="2"/>
  <c r="M277" i="2" s="1"/>
  <c r="A277" i="2"/>
  <c r="L276" i="2"/>
  <c r="M276" i="2" s="1"/>
  <c r="A276" i="2"/>
  <c r="N275" i="2"/>
  <c r="L275" i="2"/>
  <c r="M275" i="2" s="1"/>
  <c r="A275" i="2"/>
  <c r="L274" i="2"/>
  <c r="M274" i="2" s="1"/>
  <c r="A274" i="2"/>
  <c r="L273" i="2"/>
  <c r="M273" i="2" s="1"/>
  <c r="A273" i="2"/>
  <c r="N272" i="2"/>
  <c r="L272" i="2"/>
  <c r="M272" i="2" s="1"/>
  <c r="A272" i="2"/>
  <c r="L271" i="2"/>
  <c r="M271" i="2" s="1"/>
  <c r="A271" i="2"/>
  <c r="N270" i="2"/>
  <c r="L270" i="2"/>
  <c r="M270" i="2" s="1"/>
  <c r="A270" i="2"/>
  <c r="L269" i="2"/>
  <c r="M269" i="2" s="1"/>
  <c r="A269" i="2"/>
  <c r="L268" i="2"/>
  <c r="M268" i="2" s="1"/>
  <c r="A268" i="2"/>
  <c r="N267" i="2"/>
  <c r="L267" i="2"/>
  <c r="M267" i="2" s="1"/>
  <c r="A267" i="2"/>
  <c r="L266" i="2"/>
  <c r="M266" i="2" s="1"/>
  <c r="A266" i="2"/>
  <c r="L265" i="2"/>
  <c r="M265" i="2" s="1"/>
  <c r="A265" i="2"/>
  <c r="N264" i="2"/>
  <c r="L264" i="2"/>
  <c r="M264" i="2" s="1"/>
  <c r="A264" i="2"/>
  <c r="L263" i="2"/>
  <c r="M263" i="2" s="1"/>
  <c r="A263" i="2"/>
  <c r="N262" i="2"/>
  <c r="L262" i="2"/>
  <c r="M262" i="2" s="1"/>
  <c r="A262" i="2"/>
  <c r="L261" i="2"/>
  <c r="M261" i="2" s="1"/>
  <c r="A261" i="2"/>
  <c r="L260" i="2"/>
  <c r="M260" i="2" s="1"/>
  <c r="A260" i="2"/>
  <c r="N259" i="2"/>
  <c r="L259" i="2"/>
  <c r="M259" i="2" s="1"/>
  <c r="A259" i="2"/>
  <c r="L258" i="2"/>
  <c r="M258" i="2" s="1"/>
  <c r="A258" i="2"/>
  <c r="L257" i="2"/>
  <c r="M257" i="2" s="1"/>
  <c r="A257" i="2"/>
  <c r="N256" i="2"/>
  <c r="L256" i="2"/>
  <c r="M256" i="2" s="1"/>
  <c r="A256" i="2"/>
  <c r="L255" i="2"/>
  <c r="M255" i="2" s="1"/>
  <c r="A255" i="2"/>
  <c r="N254" i="2"/>
  <c r="L254" i="2"/>
  <c r="M254" i="2" s="1"/>
  <c r="A254" i="2"/>
  <c r="L253" i="2"/>
  <c r="M253" i="2" s="1"/>
  <c r="A253" i="2"/>
  <c r="L252" i="2"/>
  <c r="M252" i="2" s="1"/>
  <c r="A252" i="2"/>
  <c r="N251" i="2"/>
  <c r="L251" i="2"/>
  <c r="M251" i="2" s="1"/>
  <c r="A251" i="2"/>
  <c r="L250" i="2"/>
  <c r="M250" i="2" s="1"/>
  <c r="A250" i="2"/>
  <c r="L249" i="2"/>
  <c r="M249" i="2" s="1"/>
  <c r="A249" i="2"/>
  <c r="N248" i="2"/>
  <c r="L248" i="2"/>
  <c r="M248" i="2" s="1"/>
  <c r="A248" i="2"/>
  <c r="L247" i="2"/>
  <c r="M247" i="2" s="1"/>
  <c r="A247" i="2"/>
  <c r="N246" i="2"/>
  <c r="L246" i="2"/>
  <c r="M246" i="2" s="1"/>
  <c r="A246" i="2"/>
  <c r="L245" i="2"/>
  <c r="M245" i="2" s="1"/>
  <c r="A245" i="2"/>
  <c r="L244" i="2"/>
  <c r="M244" i="2" s="1"/>
  <c r="A244" i="2"/>
  <c r="N243" i="2"/>
  <c r="L243" i="2"/>
  <c r="M243" i="2" s="1"/>
  <c r="A243" i="2"/>
  <c r="L242" i="2"/>
  <c r="M242" i="2" s="1"/>
  <c r="A242" i="2"/>
  <c r="L241" i="2"/>
  <c r="M241" i="2" s="1"/>
  <c r="A241" i="2"/>
  <c r="N240" i="2"/>
  <c r="L240" i="2"/>
  <c r="M240" i="2" s="1"/>
  <c r="A240" i="2"/>
  <c r="L239" i="2"/>
  <c r="M239" i="2" s="1"/>
  <c r="A239" i="2"/>
  <c r="L238" i="2"/>
  <c r="M238" i="2" s="1"/>
  <c r="A238" i="2"/>
  <c r="L237" i="2"/>
  <c r="M237" i="2" s="1"/>
  <c r="A237" i="2"/>
  <c r="N236" i="2"/>
  <c r="L236" i="2"/>
  <c r="M236" i="2" s="1"/>
  <c r="A236" i="2"/>
  <c r="L235" i="2"/>
  <c r="M235" i="2" s="1"/>
  <c r="A235" i="2"/>
  <c r="L234" i="2"/>
  <c r="M234" i="2" s="1"/>
  <c r="A234" i="2"/>
  <c r="L233" i="2"/>
  <c r="M233" i="2" s="1"/>
  <c r="A233" i="2"/>
  <c r="N232" i="2"/>
  <c r="L232" i="2"/>
  <c r="M232" i="2" s="1"/>
  <c r="A232" i="2"/>
  <c r="L231" i="2"/>
  <c r="M231" i="2" s="1"/>
  <c r="A231" i="2"/>
  <c r="L230" i="2"/>
  <c r="M230" i="2" s="1"/>
  <c r="A230" i="2"/>
  <c r="L229" i="2"/>
  <c r="M229" i="2" s="1"/>
  <c r="A229" i="2"/>
  <c r="N228" i="2"/>
  <c r="L228" i="2"/>
  <c r="M228" i="2" s="1"/>
  <c r="A228" i="2"/>
  <c r="L227" i="2"/>
  <c r="M227" i="2" s="1"/>
  <c r="A227" i="2"/>
  <c r="L226" i="2"/>
  <c r="M226" i="2" s="1"/>
  <c r="A226" i="2"/>
  <c r="N225" i="2"/>
  <c r="L225" i="2"/>
  <c r="M225" i="2" s="1"/>
  <c r="A225" i="2"/>
  <c r="L224" i="2"/>
  <c r="M224" i="2" s="1"/>
  <c r="A224" i="2"/>
  <c r="N223" i="2"/>
  <c r="L223" i="2"/>
  <c r="M223" i="2" s="1"/>
  <c r="A223" i="2"/>
  <c r="L222" i="2"/>
  <c r="M222" i="2" s="1"/>
  <c r="A222" i="2"/>
  <c r="N221" i="2"/>
  <c r="L221" i="2"/>
  <c r="M221" i="2" s="1"/>
  <c r="A221" i="2"/>
  <c r="L220" i="2"/>
  <c r="M220" i="2" s="1"/>
  <c r="A220" i="2"/>
  <c r="N219" i="2"/>
  <c r="L219" i="2"/>
  <c r="M219" i="2" s="1"/>
  <c r="A219" i="2"/>
  <c r="L218" i="2"/>
  <c r="M218" i="2" s="1"/>
  <c r="A218" i="2"/>
  <c r="N217" i="2"/>
  <c r="L217" i="2"/>
  <c r="M217" i="2" s="1"/>
  <c r="A217" i="2"/>
  <c r="L216" i="2"/>
  <c r="M216" i="2" s="1"/>
  <c r="A216" i="2"/>
  <c r="N215" i="2"/>
  <c r="L215" i="2"/>
  <c r="M215" i="2" s="1"/>
  <c r="A215" i="2"/>
  <c r="L214" i="2"/>
  <c r="M214" i="2" s="1"/>
  <c r="A214" i="2"/>
  <c r="N213" i="2"/>
  <c r="L213" i="2"/>
  <c r="M213" i="2" s="1"/>
  <c r="A213" i="2"/>
  <c r="L212" i="2"/>
  <c r="M212" i="2" s="1"/>
  <c r="A212" i="2"/>
  <c r="N211" i="2"/>
  <c r="L211" i="2"/>
  <c r="M211" i="2" s="1"/>
  <c r="A211" i="2"/>
  <c r="L210" i="2"/>
  <c r="M210" i="2" s="1"/>
  <c r="A210" i="2"/>
  <c r="N209" i="2"/>
  <c r="L209" i="2"/>
  <c r="M209" i="2" s="1"/>
  <c r="A209" i="2"/>
  <c r="L208" i="2"/>
  <c r="M208" i="2" s="1"/>
  <c r="A208" i="2"/>
  <c r="N207" i="2"/>
  <c r="L207" i="2"/>
  <c r="M207" i="2" s="1"/>
  <c r="A207" i="2"/>
  <c r="L206" i="2"/>
  <c r="M206" i="2" s="1"/>
  <c r="A206" i="2"/>
  <c r="N205" i="2"/>
  <c r="L205" i="2"/>
  <c r="M205" i="2" s="1"/>
  <c r="A205" i="2"/>
  <c r="L204" i="2"/>
  <c r="M204" i="2" s="1"/>
  <c r="A204" i="2"/>
  <c r="N203" i="2"/>
  <c r="L203" i="2"/>
  <c r="M203" i="2" s="1"/>
  <c r="A203" i="2"/>
  <c r="L202" i="2"/>
  <c r="M202" i="2" s="1"/>
  <c r="A202" i="2"/>
  <c r="N201" i="2"/>
  <c r="L201" i="2"/>
  <c r="M201" i="2" s="1"/>
  <c r="A201" i="2"/>
  <c r="L200" i="2"/>
  <c r="M200" i="2" s="1"/>
  <c r="A200" i="2"/>
  <c r="N199" i="2"/>
  <c r="L199" i="2"/>
  <c r="M199" i="2" s="1"/>
  <c r="A199" i="2"/>
  <c r="L198" i="2"/>
  <c r="M198" i="2" s="1"/>
  <c r="A198" i="2"/>
  <c r="N197" i="2"/>
  <c r="L197" i="2"/>
  <c r="M197" i="2" s="1"/>
  <c r="A197" i="2"/>
  <c r="L196" i="2"/>
  <c r="M196" i="2" s="1"/>
  <c r="A196" i="2"/>
  <c r="N195" i="2"/>
  <c r="L195" i="2"/>
  <c r="M195" i="2" s="1"/>
  <c r="A195" i="2"/>
  <c r="L194" i="2"/>
  <c r="M194" i="2" s="1"/>
  <c r="A194" i="2"/>
  <c r="N193" i="2"/>
  <c r="L193" i="2"/>
  <c r="M193" i="2" s="1"/>
  <c r="A193" i="2"/>
  <c r="L192" i="2"/>
  <c r="M192" i="2" s="1"/>
  <c r="A192" i="2"/>
  <c r="N191" i="2"/>
  <c r="L191" i="2"/>
  <c r="M191" i="2" s="1"/>
  <c r="A191" i="2"/>
  <c r="L190" i="2"/>
  <c r="M190" i="2" s="1"/>
  <c r="A190" i="2"/>
  <c r="N189" i="2"/>
  <c r="L189" i="2"/>
  <c r="M189" i="2" s="1"/>
  <c r="A189" i="2"/>
  <c r="L188" i="2"/>
  <c r="M188" i="2" s="1"/>
  <c r="A188" i="2"/>
  <c r="N187" i="2"/>
  <c r="L187" i="2"/>
  <c r="M187" i="2" s="1"/>
  <c r="A187" i="2"/>
  <c r="L186" i="2"/>
  <c r="M186" i="2" s="1"/>
  <c r="A186" i="2"/>
  <c r="N185" i="2"/>
  <c r="L185" i="2"/>
  <c r="M185" i="2" s="1"/>
  <c r="A185" i="2"/>
  <c r="L184" i="2"/>
  <c r="M184" i="2" s="1"/>
  <c r="A184" i="2"/>
  <c r="N183" i="2"/>
  <c r="L183" i="2"/>
  <c r="M183" i="2" s="1"/>
  <c r="A183" i="2"/>
  <c r="L182" i="2"/>
  <c r="M182" i="2" s="1"/>
  <c r="A182" i="2"/>
  <c r="N181" i="2"/>
  <c r="L181" i="2"/>
  <c r="M181" i="2" s="1"/>
  <c r="A181" i="2"/>
  <c r="L180" i="2"/>
  <c r="M180" i="2" s="1"/>
  <c r="A180" i="2"/>
  <c r="N179" i="2"/>
  <c r="L179" i="2"/>
  <c r="M179" i="2" s="1"/>
  <c r="A179" i="2"/>
  <c r="L178" i="2"/>
  <c r="M178" i="2" s="1"/>
  <c r="A178" i="2"/>
  <c r="N177" i="2"/>
  <c r="L177" i="2"/>
  <c r="M177" i="2" s="1"/>
  <c r="A177" i="2"/>
  <c r="L176" i="2"/>
  <c r="M176" i="2" s="1"/>
  <c r="A176" i="2"/>
  <c r="N175" i="2"/>
  <c r="L175" i="2"/>
  <c r="M175" i="2" s="1"/>
  <c r="A175" i="2"/>
  <c r="L174" i="2"/>
  <c r="M174" i="2" s="1"/>
  <c r="A174" i="2"/>
  <c r="N173" i="2"/>
  <c r="L173" i="2"/>
  <c r="M173" i="2" s="1"/>
  <c r="A173" i="2"/>
  <c r="L172" i="2"/>
  <c r="M172" i="2" s="1"/>
  <c r="A172" i="2"/>
  <c r="N171" i="2"/>
  <c r="L171" i="2"/>
  <c r="M171" i="2" s="1"/>
  <c r="A171" i="2"/>
  <c r="L170" i="2"/>
  <c r="M170" i="2" s="1"/>
  <c r="A170" i="2"/>
  <c r="N169" i="2"/>
  <c r="L169" i="2"/>
  <c r="M169" i="2" s="1"/>
  <c r="A169" i="2"/>
  <c r="L168" i="2"/>
  <c r="M168" i="2" s="1"/>
  <c r="A168" i="2"/>
  <c r="N167" i="2"/>
  <c r="L167" i="2"/>
  <c r="M167" i="2" s="1"/>
  <c r="A167" i="2"/>
  <c r="L166" i="2"/>
  <c r="M166" i="2" s="1"/>
  <c r="A166" i="2"/>
  <c r="N165" i="2"/>
  <c r="L165" i="2"/>
  <c r="M165" i="2" s="1"/>
  <c r="A165" i="2"/>
  <c r="L164" i="2"/>
  <c r="M164" i="2" s="1"/>
  <c r="A164" i="2"/>
  <c r="N163" i="2"/>
  <c r="L163" i="2"/>
  <c r="M163" i="2" s="1"/>
  <c r="A163" i="2"/>
  <c r="L162" i="2"/>
  <c r="M162" i="2" s="1"/>
  <c r="A162" i="2"/>
  <c r="N161" i="2"/>
  <c r="L161" i="2"/>
  <c r="M161" i="2" s="1"/>
  <c r="A161" i="2"/>
  <c r="L160" i="2"/>
  <c r="M160" i="2" s="1"/>
  <c r="A160" i="2"/>
  <c r="N159" i="2"/>
  <c r="L159" i="2"/>
  <c r="M159" i="2" s="1"/>
  <c r="A159" i="2"/>
  <c r="L158" i="2"/>
  <c r="M158" i="2" s="1"/>
  <c r="A158" i="2"/>
  <c r="N157" i="2"/>
  <c r="L157" i="2"/>
  <c r="M157" i="2" s="1"/>
  <c r="A157" i="2"/>
  <c r="L156" i="2"/>
  <c r="M156" i="2" s="1"/>
  <c r="A156" i="2"/>
  <c r="N155" i="2"/>
  <c r="L155" i="2"/>
  <c r="M155" i="2" s="1"/>
  <c r="A155" i="2"/>
  <c r="L154" i="2"/>
  <c r="M154" i="2" s="1"/>
  <c r="A154" i="2"/>
  <c r="N153" i="2"/>
  <c r="L153" i="2"/>
  <c r="M153" i="2" s="1"/>
  <c r="A153" i="2"/>
  <c r="L152" i="2"/>
  <c r="M152" i="2" s="1"/>
  <c r="A152" i="2"/>
  <c r="N151" i="2"/>
  <c r="L151" i="2"/>
  <c r="M151" i="2" s="1"/>
  <c r="A151" i="2"/>
  <c r="L150" i="2"/>
  <c r="M150" i="2" s="1"/>
  <c r="A150" i="2"/>
  <c r="N149" i="2"/>
  <c r="L149" i="2"/>
  <c r="M149" i="2" s="1"/>
  <c r="A149" i="2"/>
  <c r="L148" i="2"/>
  <c r="M148" i="2" s="1"/>
  <c r="A148" i="2"/>
  <c r="N147" i="2"/>
  <c r="L147" i="2"/>
  <c r="M147" i="2" s="1"/>
  <c r="A147" i="2"/>
  <c r="L146" i="2"/>
  <c r="M146" i="2" s="1"/>
  <c r="A146" i="2"/>
  <c r="N145" i="2"/>
  <c r="L145" i="2"/>
  <c r="M145" i="2" s="1"/>
  <c r="A145" i="2"/>
  <c r="L144" i="2"/>
  <c r="M144" i="2" s="1"/>
  <c r="A144" i="2"/>
  <c r="N143" i="2"/>
  <c r="L143" i="2"/>
  <c r="M143" i="2" s="1"/>
  <c r="A143" i="2"/>
  <c r="L142" i="2"/>
  <c r="M142" i="2" s="1"/>
  <c r="A142" i="2"/>
  <c r="N141" i="2"/>
  <c r="L141" i="2"/>
  <c r="M141" i="2" s="1"/>
  <c r="A141" i="2"/>
  <c r="L140" i="2"/>
  <c r="M140" i="2" s="1"/>
  <c r="A140" i="2"/>
  <c r="N139" i="2"/>
  <c r="L139" i="2"/>
  <c r="M139" i="2" s="1"/>
  <c r="A139" i="2"/>
  <c r="L138" i="2"/>
  <c r="M138" i="2" s="1"/>
  <c r="A138" i="2"/>
  <c r="N137" i="2"/>
  <c r="L137" i="2"/>
  <c r="M137" i="2" s="1"/>
  <c r="A137" i="2"/>
  <c r="L136" i="2"/>
  <c r="M136" i="2" s="1"/>
  <c r="A136" i="2"/>
  <c r="N135" i="2"/>
  <c r="L135" i="2"/>
  <c r="M135" i="2" s="1"/>
  <c r="A135" i="2"/>
  <c r="L134" i="2"/>
  <c r="M134" i="2" s="1"/>
  <c r="A134" i="2"/>
  <c r="N133" i="2"/>
  <c r="L133" i="2"/>
  <c r="M133" i="2" s="1"/>
  <c r="A133" i="2"/>
  <c r="L132" i="2"/>
  <c r="M132" i="2" s="1"/>
  <c r="A132" i="2"/>
  <c r="N131" i="2"/>
  <c r="L131" i="2"/>
  <c r="M131" i="2" s="1"/>
  <c r="A131" i="2"/>
  <c r="L130" i="2"/>
  <c r="M130" i="2" s="1"/>
  <c r="A130" i="2"/>
  <c r="N129" i="2"/>
  <c r="L129" i="2"/>
  <c r="M129" i="2" s="1"/>
  <c r="A129" i="2"/>
  <c r="L128" i="2"/>
  <c r="M128" i="2" s="1"/>
  <c r="A128" i="2"/>
  <c r="N127" i="2"/>
  <c r="L127" i="2"/>
  <c r="M127" i="2" s="1"/>
  <c r="A127" i="2"/>
  <c r="L126" i="2"/>
  <c r="M126" i="2" s="1"/>
  <c r="F126" i="2"/>
  <c r="A126" i="2"/>
  <c r="L125" i="2"/>
  <c r="M125" i="2" s="1"/>
  <c r="F125" i="2"/>
  <c r="A125" i="2"/>
  <c r="L124" i="2"/>
  <c r="N124" i="2" s="1"/>
  <c r="F124" i="2"/>
  <c r="A124" i="2"/>
  <c r="M123" i="2"/>
  <c r="L123" i="2"/>
  <c r="N123" i="2" s="1"/>
  <c r="F123" i="2"/>
  <c r="A123" i="2"/>
  <c r="N122" i="2"/>
  <c r="L122" i="2"/>
  <c r="M122" i="2" s="1"/>
  <c r="F122" i="2"/>
  <c r="A122" i="2"/>
  <c r="L121" i="2"/>
  <c r="F121" i="2"/>
  <c r="A121" i="2"/>
  <c r="L120" i="2"/>
  <c r="F120" i="2"/>
  <c r="A120" i="2"/>
  <c r="M119" i="2"/>
  <c r="L119" i="2"/>
  <c r="N119" i="2" s="1"/>
  <c r="F119" i="2"/>
  <c r="A119" i="2"/>
  <c r="L118" i="2"/>
  <c r="N118" i="2" s="1"/>
  <c r="F118" i="2"/>
  <c r="A118" i="2"/>
  <c r="L117" i="2"/>
  <c r="M117" i="2" s="1"/>
  <c r="F117" i="2"/>
  <c r="A117" i="2"/>
  <c r="L116" i="2"/>
  <c r="N116" i="2" s="1"/>
  <c r="F116" i="2"/>
  <c r="A116" i="2"/>
  <c r="L115" i="2"/>
  <c r="N115" i="2" s="1"/>
  <c r="F115" i="2"/>
  <c r="A115" i="2"/>
  <c r="L114" i="2"/>
  <c r="N114" i="2" s="1"/>
  <c r="F114" i="2"/>
  <c r="A114" i="2"/>
  <c r="L113" i="2"/>
  <c r="F113" i="2"/>
  <c r="A113" i="2"/>
  <c r="L112" i="2"/>
  <c r="F112" i="2"/>
  <c r="A112" i="2"/>
  <c r="L111" i="2"/>
  <c r="N111" i="2" s="1"/>
  <c r="F111" i="2"/>
  <c r="A111" i="2"/>
  <c r="M110" i="2"/>
  <c r="L110" i="2"/>
  <c r="N110" i="2" s="1"/>
  <c r="F110" i="2"/>
  <c r="A110" i="2"/>
  <c r="N109" i="2"/>
  <c r="L109" i="2"/>
  <c r="M109" i="2" s="1"/>
  <c r="F109" i="2"/>
  <c r="A109" i="2"/>
  <c r="M108" i="2"/>
  <c r="L108" i="2"/>
  <c r="N108" i="2" s="1"/>
  <c r="F108" i="2"/>
  <c r="A108" i="2"/>
  <c r="L107" i="2"/>
  <c r="N107" i="2" s="1"/>
  <c r="F107" i="2"/>
  <c r="A107" i="2"/>
  <c r="L106" i="2"/>
  <c r="N106" i="2" s="1"/>
  <c r="F106" i="2"/>
  <c r="A106" i="2"/>
  <c r="L105" i="2"/>
  <c r="F105" i="2"/>
  <c r="A105" i="2"/>
  <c r="L104" i="2"/>
  <c r="F104" i="2"/>
  <c r="A104" i="2"/>
  <c r="L103" i="2"/>
  <c r="F103" i="2"/>
  <c r="A103" i="2"/>
  <c r="N102" i="2"/>
  <c r="L102" i="2"/>
  <c r="M102" i="2" s="1"/>
  <c r="F102" i="2"/>
  <c r="A102" i="2"/>
  <c r="L101" i="2"/>
  <c r="M101" i="2" s="1"/>
  <c r="F101" i="2"/>
  <c r="A101" i="2"/>
  <c r="L100" i="2"/>
  <c r="N100" i="2" s="1"/>
  <c r="F100" i="2"/>
  <c r="A100" i="2"/>
  <c r="L99" i="2"/>
  <c r="N99" i="2" s="1"/>
  <c r="F99" i="2"/>
  <c r="A99" i="2"/>
  <c r="M98" i="2"/>
  <c r="L98" i="2"/>
  <c r="N98" i="2" s="1"/>
  <c r="F98" i="2"/>
  <c r="A98" i="2"/>
  <c r="L97" i="2"/>
  <c r="F97" i="2"/>
  <c r="A97" i="2"/>
  <c r="L96" i="2"/>
  <c r="F96" i="2"/>
  <c r="D96" i="2"/>
  <c r="A96" i="2"/>
  <c r="L95" i="2"/>
  <c r="N95" i="2" s="1"/>
  <c r="J95" i="2"/>
  <c r="F95" i="2"/>
  <c r="D95" i="2"/>
  <c r="A95" i="2"/>
  <c r="L94" i="2"/>
  <c r="N94" i="2" s="1"/>
  <c r="J94" i="2"/>
  <c r="F94" i="2"/>
  <c r="D94" i="2"/>
  <c r="A94" i="2"/>
  <c r="L93" i="2"/>
  <c r="N93" i="2" s="1"/>
  <c r="J93" i="2"/>
  <c r="F93" i="2"/>
  <c r="D93" i="2"/>
  <c r="A93" i="2"/>
  <c r="L92" i="2"/>
  <c r="M92" i="2" s="1"/>
  <c r="J92" i="2"/>
  <c r="F92" i="2"/>
  <c r="D92" i="2"/>
  <c r="A92" i="2"/>
  <c r="L91" i="2"/>
  <c r="M91" i="2" s="1"/>
  <c r="J91" i="2"/>
  <c r="F91" i="2"/>
  <c r="D91" i="2"/>
  <c r="A91" i="2"/>
  <c r="L90" i="2"/>
  <c r="N90" i="2" s="1"/>
  <c r="J90" i="2"/>
  <c r="F90" i="2"/>
  <c r="D90" i="2"/>
  <c r="A90" i="2"/>
  <c r="L89" i="2"/>
  <c r="N89" i="2" s="1"/>
  <c r="J89" i="2"/>
  <c r="F89" i="2"/>
  <c r="D89" i="2"/>
  <c r="A89" i="2"/>
  <c r="L88" i="2"/>
  <c r="M88" i="2" s="1"/>
  <c r="J88" i="2"/>
  <c r="F88" i="2"/>
  <c r="D88" i="2"/>
  <c r="A88" i="2"/>
  <c r="L87" i="2"/>
  <c r="N87" i="2" s="1"/>
  <c r="J87" i="2"/>
  <c r="F87" i="2"/>
  <c r="D87" i="2"/>
  <c r="A87" i="2"/>
  <c r="L86" i="2"/>
  <c r="J86" i="2"/>
  <c r="F86" i="2"/>
  <c r="D86" i="2"/>
  <c r="A86" i="2"/>
  <c r="L85" i="2"/>
  <c r="N85" i="2" s="1"/>
  <c r="J85" i="2"/>
  <c r="F85" i="2"/>
  <c r="D85" i="2"/>
  <c r="A85" i="2"/>
  <c r="L84" i="2"/>
  <c r="J84" i="2"/>
  <c r="F84" i="2"/>
  <c r="D84" i="2"/>
  <c r="A84" i="2"/>
  <c r="N83" i="2"/>
  <c r="L83" i="2"/>
  <c r="M83" i="2" s="1"/>
  <c r="J83" i="2"/>
  <c r="F83" i="2"/>
  <c r="D83" i="2"/>
  <c r="A83" i="2"/>
  <c r="L82" i="2"/>
  <c r="M82" i="2" s="1"/>
  <c r="J82" i="2"/>
  <c r="F82" i="2"/>
  <c r="D82" i="2"/>
  <c r="A82" i="2"/>
  <c r="L81" i="2"/>
  <c r="J81" i="2"/>
  <c r="F81" i="2"/>
  <c r="D81" i="2"/>
  <c r="A81" i="2"/>
  <c r="N80" i="2"/>
  <c r="L80" i="2"/>
  <c r="M80" i="2" s="1"/>
  <c r="J80" i="2"/>
  <c r="F80" i="2"/>
  <c r="D80" i="2"/>
  <c r="A80" i="2"/>
  <c r="L79" i="2"/>
  <c r="N79" i="2" s="1"/>
  <c r="J79" i="2"/>
  <c r="F79" i="2"/>
  <c r="D79" i="2"/>
  <c r="A79" i="2"/>
  <c r="L78" i="2"/>
  <c r="N78" i="2" s="1"/>
  <c r="J78" i="2"/>
  <c r="F78" i="2"/>
  <c r="D78" i="2"/>
  <c r="A78" i="2"/>
  <c r="L77" i="2"/>
  <c r="N77" i="2" s="1"/>
  <c r="J77" i="2"/>
  <c r="F77" i="2"/>
  <c r="D77" i="2"/>
  <c r="A77" i="2"/>
  <c r="L76" i="2"/>
  <c r="M76" i="2" s="1"/>
  <c r="J76" i="2"/>
  <c r="F76" i="2"/>
  <c r="D76" i="2"/>
  <c r="A76" i="2"/>
  <c r="M75" i="2"/>
  <c r="L75" i="2"/>
  <c r="N75" i="2" s="1"/>
  <c r="J75" i="2"/>
  <c r="F75" i="2"/>
  <c r="D75" i="2"/>
  <c r="A75" i="2"/>
  <c r="L74" i="2"/>
  <c r="N74" i="2" s="1"/>
  <c r="J74" i="2"/>
  <c r="F74" i="2"/>
  <c r="C74" i="2"/>
  <c r="B74" i="2"/>
  <c r="D74" i="2" s="1"/>
  <c r="L73" i="2"/>
  <c r="N73" i="2" s="1"/>
  <c r="J73" i="2"/>
  <c r="F73" i="2"/>
  <c r="C73" i="2"/>
  <c r="B73" i="2"/>
  <c r="L72" i="2"/>
  <c r="J72" i="2"/>
  <c r="F72" i="2"/>
  <c r="C72" i="2"/>
  <c r="B72" i="2"/>
  <c r="D72" i="2" s="1"/>
  <c r="L71" i="2"/>
  <c r="N71" i="2" s="1"/>
  <c r="J71" i="2"/>
  <c r="F71" i="2"/>
  <c r="C71" i="2"/>
  <c r="B71" i="2"/>
  <c r="L70" i="2"/>
  <c r="M70" i="2" s="1"/>
  <c r="J70" i="2"/>
  <c r="F70" i="2"/>
  <c r="C70" i="2"/>
  <c r="B70" i="2"/>
  <c r="D70" i="2" s="1"/>
  <c r="N69" i="2"/>
  <c r="L69" i="2"/>
  <c r="M69" i="2" s="1"/>
  <c r="J69" i="2"/>
  <c r="F69" i="2"/>
  <c r="C69" i="2"/>
  <c r="B69" i="2"/>
  <c r="L68" i="2"/>
  <c r="J68" i="2"/>
  <c r="F68" i="2"/>
  <c r="C68" i="2"/>
  <c r="B68" i="2"/>
  <c r="D68" i="2" s="1"/>
  <c r="L67" i="2"/>
  <c r="N67" i="2" s="1"/>
  <c r="J67" i="2"/>
  <c r="F67" i="2"/>
  <c r="C67" i="2"/>
  <c r="B67" i="2"/>
  <c r="L66" i="2"/>
  <c r="N66" i="2" s="1"/>
  <c r="J66" i="2"/>
  <c r="F66" i="2"/>
  <c r="C66" i="2"/>
  <c r="B66" i="2"/>
  <c r="D66" i="2" s="1"/>
  <c r="L65" i="2"/>
  <c r="N65" i="2" s="1"/>
  <c r="J65" i="2"/>
  <c r="F65" i="2"/>
  <c r="C65" i="2"/>
  <c r="B65" i="2"/>
  <c r="L64" i="2"/>
  <c r="J64" i="2"/>
  <c r="F64" i="2"/>
  <c r="C64" i="2"/>
  <c r="B64" i="2"/>
  <c r="D64" i="2" s="1"/>
  <c r="M63" i="2"/>
  <c r="L63" i="2"/>
  <c r="N63" i="2" s="1"/>
  <c r="J63" i="2"/>
  <c r="F63" i="2"/>
  <c r="C63" i="2"/>
  <c r="B63" i="2"/>
  <c r="N62" i="2"/>
  <c r="L62" i="2"/>
  <c r="M62" i="2" s="1"/>
  <c r="J62" i="2"/>
  <c r="F62" i="2"/>
  <c r="D62" i="2"/>
  <c r="C62" i="2"/>
  <c r="B62" i="2"/>
  <c r="L61" i="2"/>
  <c r="M61" i="2" s="1"/>
  <c r="J61" i="2"/>
  <c r="F61" i="2"/>
  <c r="C61" i="2"/>
  <c r="B61" i="2"/>
  <c r="L60" i="2"/>
  <c r="J60" i="2"/>
  <c r="F60" i="2"/>
  <c r="C60" i="2"/>
  <c r="B60" i="2"/>
  <c r="D60" i="2" s="1"/>
  <c r="M59" i="2"/>
  <c r="L59" i="2"/>
  <c r="N59" i="2" s="1"/>
  <c r="J59" i="2"/>
  <c r="F59" i="2"/>
  <c r="C59" i="2"/>
  <c r="B59" i="2"/>
  <c r="L58" i="2"/>
  <c r="N58" i="2" s="1"/>
  <c r="J58" i="2"/>
  <c r="F58" i="2"/>
  <c r="C58" i="2"/>
  <c r="B58" i="2"/>
  <c r="D58" i="2" s="1"/>
  <c r="L57" i="2"/>
  <c r="N57" i="2" s="1"/>
  <c r="J57" i="2"/>
  <c r="F57" i="2"/>
  <c r="C57" i="2"/>
  <c r="B57" i="2"/>
  <c r="L56" i="2"/>
  <c r="J56" i="2"/>
  <c r="F56" i="2"/>
  <c r="C56" i="2"/>
  <c r="B56" i="2"/>
  <c r="D56" i="2" s="1"/>
  <c r="L55" i="2"/>
  <c r="N55" i="2" s="1"/>
  <c r="J55" i="2"/>
  <c r="F55" i="2"/>
  <c r="C55" i="2"/>
  <c r="B55" i="2"/>
  <c r="L54" i="2"/>
  <c r="M54" i="2" s="1"/>
  <c r="J54" i="2"/>
  <c r="F54" i="2"/>
  <c r="D54" i="2"/>
  <c r="C54" i="2"/>
  <c r="B54" i="2"/>
  <c r="N53" i="2"/>
  <c r="L53" i="2"/>
  <c r="M53" i="2" s="1"/>
  <c r="J53" i="2"/>
  <c r="F53" i="2"/>
  <c r="C53" i="2"/>
  <c r="B53" i="2"/>
  <c r="L52" i="2"/>
  <c r="J52" i="2"/>
  <c r="F52" i="2"/>
  <c r="C52" i="2"/>
  <c r="B52" i="2"/>
  <c r="D52" i="2" s="1"/>
  <c r="L51" i="2"/>
  <c r="N51" i="2" s="1"/>
  <c r="J51" i="2"/>
  <c r="F51" i="2"/>
  <c r="C51" i="2"/>
  <c r="B51" i="2"/>
  <c r="L50" i="2"/>
  <c r="N50" i="2" s="1"/>
  <c r="J50" i="2"/>
  <c r="F50" i="2"/>
  <c r="C50" i="2"/>
  <c r="B50" i="2"/>
  <c r="D50" i="2" s="1"/>
  <c r="L49" i="2"/>
  <c r="N49" i="2" s="1"/>
  <c r="J49" i="2"/>
  <c r="F49" i="2"/>
  <c r="C49" i="2"/>
  <c r="B49" i="2"/>
  <c r="L48" i="2"/>
  <c r="J48" i="2"/>
  <c r="F48" i="2"/>
  <c r="C48" i="2"/>
  <c r="B48" i="2"/>
  <c r="D48" i="2" s="1"/>
  <c r="M47" i="2"/>
  <c r="L47" i="2"/>
  <c r="N47" i="2" s="1"/>
  <c r="J47" i="2"/>
  <c r="F47" i="2"/>
  <c r="C47" i="2"/>
  <c r="B47" i="2"/>
  <c r="N46" i="2"/>
  <c r="L46" i="2"/>
  <c r="M46" i="2" s="1"/>
  <c r="J46" i="2"/>
  <c r="F46" i="2"/>
  <c r="C46" i="2"/>
  <c r="B46" i="2"/>
  <c r="D46" i="2" s="1"/>
  <c r="N45" i="2"/>
  <c r="M45" i="2"/>
  <c r="L45" i="2"/>
  <c r="J45" i="2"/>
  <c r="F45" i="2"/>
  <c r="C45" i="2"/>
  <c r="B45" i="2"/>
  <c r="L44" i="2"/>
  <c r="J44" i="2"/>
  <c r="F44" i="2"/>
  <c r="C44" i="2"/>
  <c r="B44" i="2"/>
  <c r="L43" i="2"/>
  <c r="N43" i="2" s="1"/>
  <c r="J43" i="2"/>
  <c r="F43" i="2"/>
  <c r="D43" i="2"/>
  <c r="C43" i="2"/>
  <c r="B43" i="2"/>
  <c r="M42" i="2"/>
  <c r="L42" i="2"/>
  <c r="N42" i="2" s="1"/>
  <c r="J42" i="2"/>
  <c r="F42" i="2"/>
  <c r="D42" i="2"/>
  <c r="C42" i="2"/>
  <c r="B42" i="2"/>
  <c r="L41" i="2"/>
  <c r="N41" i="2" s="1"/>
  <c r="J41" i="2"/>
  <c r="F41" i="2"/>
  <c r="C41" i="2"/>
  <c r="B41" i="2"/>
  <c r="D41" i="2" s="1"/>
  <c r="L40" i="2"/>
  <c r="I40" i="2"/>
  <c r="H40" i="2"/>
  <c r="G40" i="2"/>
  <c r="C40" i="2"/>
  <c r="B40" i="2"/>
  <c r="D40" i="2" s="1"/>
  <c r="L39" i="2"/>
  <c r="I39" i="2"/>
  <c r="H39" i="2"/>
  <c r="G39" i="2"/>
  <c r="J39" i="2" s="1"/>
  <c r="C39" i="2"/>
  <c r="B39" i="2"/>
  <c r="L38" i="2"/>
  <c r="I38" i="2"/>
  <c r="H38" i="2"/>
  <c r="G38" i="2"/>
  <c r="J38" i="2" s="1"/>
  <c r="C38" i="2"/>
  <c r="B38" i="2"/>
  <c r="D38" i="2" s="1"/>
  <c r="L37" i="2"/>
  <c r="I37" i="2"/>
  <c r="H37" i="2"/>
  <c r="G37" i="2"/>
  <c r="J37" i="2" s="1"/>
  <c r="C37" i="2"/>
  <c r="B37" i="2"/>
  <c r="D37" i="2" s="1"/>
  <c r="L36" i="2"/>
  <c r="I36" i="2"/>
  <c r="H36" i="2"/>
  <c r="G36" i="2"/>
  <c r="C36" i="2"/>
  <c r="B36" i="2"/>
  <c r="D36" i="2" s="1"/>
  <c r="L35" i="2"/>
  <c r="I35" i="2"/>
  <c r="H35" i="2"/>
  <c r="G35" i="2"/>
  <c r="J35" i="2" s="1"/>
  <c r="C35" i="2"/>
  <c r="B35" i="2"/>
  <c r="L34" i="2"/>
  <c r="I34" i="2"/>
  <c r="H34" i="2"/>
  <c r="G34" i="2"/>
  <c r="J34" i="2" s="1"/>
  <c r="C34" i="2"/>
  <c r="B34" i="2"/>
  <c r="D34" i="2" s="1"/>
  <c r="L33" i="2"/>
  <c r="J33" i="2"/>
  <c r="I33" i="2"/>
  <c r="H33" i="2"/>
  <c r="G33" i="2"/>
  <c r="C33" i="2"/>
  <c r="B33" i="2"/>
  <c r="D33" i="2" s="1"/>
  <c r="L32" i="2"/>
  <c r="I32" i="2"/>
  <c r="H32" i="2"/>
  <c r="G32" i="2"/>
  <c r="C32" i="2"/>
  <c r="B32" i="2"/>
  <c r="D32" i="2" s="1"/>
  <c r="L31" i="2"/>
  <c r="I31" i="2"/>
  <c r="H31" i="2"/>
  <c r="G31" i="2"/>
  <c r="J31" i="2" s="1"/>
  <c r="C31" i="2"/>
  <c r="B31" i="2"/>
  <c r="L30" i="2"/>
  <c r="I30" i="2"/>
  <c r="H30" i="2"/>
  <c r="G30" i="2"/>
  <c r="J30" i="2" s="1"/>
  <c r="C30" i="2"/>
  <c r="B30" i="2"/>
  <c r="D30" i="2" s="1"/>
  <c r="L29" i="2"/>
  <c r="I29" i="2"/>
  <c r="H29" i="2"/>
  <c r="G29" i="2"/>
  <c r="J29" i="2" s="1"/>
  <c r="C29" i="2"/>
  <c r="B29" i="2"/>
  <c r="D29" i="2" s="1"/>
  <c r="L28" i="2"/>
  <c r="I28" i="2"/>
  <c r="H28" i="2"/>
  <c r="G28" i="2"/>
  <c r="C28" i="2"/>
  <c r="B28" i="2"/>
  <c r="D28" i="2" s="1"/>
  <c r="L27" i="2"/>
  <c r="I27" i="2"/>
  <c r="H27" i="2"/>
  <c r="G27" i="2"/>
  <c r="J27" i="2" s="1"/>
  <c r="C27" i="2"/>
  <c r="B27" i="2"/>
  <c r="L26" i="2"/>
  <c r="I26" i="2"/>
  <c r="H26" i="2"/>
  <c r="G26" i="2"/>
  <c r="J26" i="2" s="1"/>
  <c r="C26" i="2"/>
  <c r="B26" i="2"/>
  <c r="D26" i="2" s="1"/>
  <c r="L25" i="2"/>
  <c r="I25" i="2"/>
  <c r="H25" i="2"/>
  <c r="G25" i="2"/>
  <c r="J25" i="2" s="1"/>
  <c r="C25" i="2"/>
  <c r="B25" i="2"/>
  <c r="D25" i="2" s="1"/>
  <c r="L24" i="2"/>
  <c r="I24" i="2"/>
  <c r="H24" i="2"/>
  <c r="G24" i="2"/>
  <c r="C24" i="2"/>
  <c r="B24" i="2"/>
  <c r="D24" i="2" s="1"/>
  <c r="L23" i="2"/>
  <c r="I23" i="2"/>
  <c r="H23" i="2"/>
  <c r="G23" i="2"/>
  <c r="J23" i="2" s="1"/>
  <c r="C23" i="2"/>
  <c r="B23" i="2"/>
  <c r="L22" i="2"/>
  <c r="I22" i="2"/>
  <c r="H22" i="2"/>
  <c r="G22" i="2"/>
  <c r="J22" i="2" s="1"/>
  <c r="C22" i="2"/>
  <c r="B22" i="2"/>
  <c r="D22" i="2" s="1"/>
  <c r="L21" i="2"/>
  <c r="I21" i="2"/>
  <c r="H21" i="2"/>
  <c r="G21" i="2"/>
  <c r="J21" i="2" s="1"/>
  <c r="C21" i="2"/>
  <c r="B21" i="2"/>
  <c r="D21" i="2" s="1"/>
  <c r="L20" i="2"/>
  <c r="I20" i="2"/>
  <c r="H20" i="2"/>
  <c r="G20" i="2"/>
  <c r="C20" i="2"/>
  <c r="B20" i="2"/>
  <c r="D20" i="2" s="1"/>
  <c r="L19" i="2"/>
  <c r="I19" i="2"/>
  <c r="H19" i="2"/>
  <c r="G19" i="2"/>
  <c r="J19" i="2" s="1"/>
  <c r="C19" i="2"/>
  <c r="B19" i="2"/>
  <c r="L18" i="2"/>
  <c r="I18" i="2"/>
  <c r="H18" i="2"/>
  <c r="G18" i="2"/>
  <c r="J18" i="2" s="1"/>
  <c r="C18" i="2"/>
  <c r="B18" i="2"/>
  <c r="D18" i="2" s="1"/>
  <c r="L17" i="2"/>
  <c r="J17" i="2"/>
  <c r="I17" i="2"/>
  <c r="H17" i="2"/>
  <c r="G17" i="2"/>
  <c r="C17" i="2"/>
  <c r="B17" i="2"/>
  <c r="D17" i="2" s="1"/>
  <c r="L16" i="2"/>
  <c r="I16" i="2"/>
  <c r="H16" i="2"/>
  <c r="G16" i="2"/>
  <c r="C16" i="2"/>
  <c r="B16" i="2"/>
  <c r="D16" i="2" s="1"/>
  <c r="L15" i="2"/>
  <c r="I15" i="2"/>
  <c r="H15" i="2"/>
  <c r="G15" i="2"/>
  <c r="J15" i="2" s="1"/>
  <c r="C15" i="2"/>
  <c r="B15" i="2"/>
  <c r="L14" i="2"/>
  <c r="I14" i="2"/>
  <c r="H14" i="2"/>
  <c r="G14" i="2"/>
  <c r="J14" i="2" s="1"/>
  <c r="C14" i="2"/>
  <c r="B14" i="2"/>
  <c r="D14" i="2" s="1"/>
  <c r="L13" i="2"/>
  <c r="I13" i="2"/>
  <c r="H13" i="2"/>
  <c r="G13" i="2"/>
  <c r="J13" i="2" s="1"/>
  <c r="C13" i="2"/>
  <c r="B13" i="2"/>
  <c r="D13" i="2" s="1"/>
  <c r="L12" i="2"/>
  <c r="I12" i="2"/>
  <c r="H12" i="2"/>
  <c r="G12" i="2"/>
  <c r="C12" i="2"/>
  <c r="B12" i="2"/>
  <c r="D12" i="2" s="1"/>
  <c r="L11" i="2"/>
  <c r="I11" i="2"/>
  <c r="H11" i="2"/>
  <c r="G11" i="2"/>
  <c r="J11" i="2" s="1"/>
  <c r="C11" i="2"/>
  <c r="B11" i="2"/>
  <c r="L10" i="2"/>
  <c r="I10" i="2"/>
  <c r="H10" i="2"/>
  <c r="G10" i="2"/>
  <c r="J10" i="2" s="1"/>
  <c r="C10" i="2"/>
  <c r="B10" i="2"/>
  <c r="D10" i="2" s="1"/>
  <c r="L9" i="2"/>
  <c r="J9" i="2"/>
  <c r="I9" i="2"/>
  <c r="H9" i="2"/>
  <c r="G9" i="2"/>
  <c r="C9" i="2"/>
  <c r="B9" i="2"/>
  <c r="D9" i="2" s="1"/>
  <c r="L8" i="2"/>
  <c r="I8" i="2"/>
  <c r="H8" i="2"/>
  <c r="G8" i="2"/>
  <c r="J8" i="2" s="1"/>
  <c r="C8" i="2"/>
  <c r="B8" i="2"/>
  <c r="D8" i="2" s="1"/>
  <c r="L7" i="2"/>
  <c r="I7" i="2"/>
  <c r="H7" i="2"/>
  <c r="G7" i="2"/>
  <c r="C7" i="2"/>
  <c r="B7" i="2"/>
  <c r="D7" i="2" s="1"/>
  <c r="L6" i="2"/>
  <c r="M6" i="2" s="1"/>
  <c r="J6" i="2"/>
  <c r="I6" i="2"/>
  <c r="H6" i="2"/>
  <c r="G6" i="2"/>
  <c r="D6" i="2"/>
  <c r="C6" i="2"/>
  <c r="B6" i="2"/>
  <c r="L5" i="2"/>
  <c r="M5" i="2" s="1"/>
  <c r="I5" i="2"/>
  <c r="H5" i="2"/>
  <c r="G5" i="2"/>
  <c r="J5" i="2" s="1"/>
  <c r="C5" i="2"/>
  <c r="B5" i="2"/>
  <c r="D5" i="2" s="1"/>
  <c r="L4" i="2"/>
  <c r="M4" i="2" s="1"/>
  <c r="I4" i="2"/>
  <c r="H4" i="2"/>
  <c r="G4" i="2"/>
  <c r="C4" i="2"/>
  <c r="B4" i="2"/>
  <c r="L3" i="2"/>
  <c r="I3" i="2"/>
  <c r="H3" i="2"/>
  <c r="G3" i="2"/>
  <c r="J3" i="2" s="1"/>
  <c r="C3" i="2"/>
  <c r="B3" i="2"/>
  <c r="D3" i="2" s="1"/>
  <c r="L2" i="2"/>
  <c r="M2" i="2" s="1"/>
  <c r="I2" i="2"/>
  <c r="H2" i="2"/>
  <c r="G2" i="2"/>
  <c r="J2" i="2" s="1"/>
  <c r="C2" i="2"/>
  <c r="B2" i="2"/>
  <c r="D2" i="2" s="1"/>
  <c r="L1" i="2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M363" i="1"/>
  <c r="L363" i="1"/>
  <c r="O363" i="1" s="1"/>
  <c r="L362" i="1"/>
  <c r="L361" i="1"/>
  <c r="O361" i="1" s="1"/>
  <c r="L360" i="1"/>
  <c r="L359" i="1"/>
  <c r="O359" i="1" s="1"/>
  <c r="L358" i="1"/>
  <c r="L357" i="1"/>
  <c r="O357" i="1" s="1"/>
  <c r="L356" i="1"/>
  <c r="M355" i="1"/>
  <c r="L355" i="1"/>
  <c r="O355" i="1" s="1"/>
  <c r="L354" i="1"/>
  <c r="L353" i="1"/>
  <c r="O353" i="1" s="1"/>
  <c r="L352" i="1"/>
  <c r="L351" i="1"/>
  <c r="O351" i="1" s="1"/>
  <c r="L350" i="1"/>
  <c r="L349" i="1"/>
  <c r="O349" i="1" s="1"/>
  <c r="L348" i="1"/>
  <c r="M347" i="1"/>
  <c r="L347" i="1"/>
  <c r="O347" i="1" s="1"/>
  <c r="L346" i="1"/>
  <c r="L345" i="1"/>
  <c r="O345" i="1" s="1"/>
  <c r="L344" i="1"/>
  <c r="L343" i="1"/>
  <c r="O343" i="1" s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M279" i="1" s="1"/>
  <c r="L278" i="1"/>
  <c r="O278" i="1" s="1"/>
  <c r="L277" i="1"/>
  <c r="N277" i="1" s="1"/>
  <c r="L276" i="1"/>
  <c r="L275" i="1"/>
  <c r="M275" i="1" s="1"/>
  <c r="L274" i="1"/>
  <c r="O274" i="1" s="1"/>
  <c r="L273" i="1"/>
  <c r="N273" i="1" s="1"/>
  <c r="L272" i="1"/>
  <c r="N272" i="1" s="1"/>
  <c r="L271" i="1"/>
  <c r="M271" i="1" s="1"/>
  <c r="L270" i="1"/>
  <c r="O270" i="1" s="1"/>
  <c r="L269" i="1"/>
  <c r="M269" i="1" s="1"/>
  <c r="L268" i="1"/>
  <c r="N268" i="1" s="1"/>
  <c r="L267" i="1"/>
  <c r="M267" i="1" s="1"/>
  <c r="L266" i="1"/>
  <c r="O266" i="1" s="1"/>
  <c r="L265" i="1"/>
  <c r="N265" i="1" s="1"/>
  <c r="L264" i="1"/>
  <c r="L263" i="1"/>
  <c r="M263" i="1" s="1"/>
  <c r="L262" i="1"/>
  <c r="O262" i="1" s="1"/>
  <c r="L261" i="1"/>
  <c r="L260" i="1"/>
  <c r="N260" i="1" s="1"/>
  <c r="L259" i="1"/>
  <c r="M259" i="1" s="1"/>
  <c r="L258" i="1"/>
  <c r="O258" i="1" s="1"/>
  <c r="L257" i="1"/>
  <c r="M257" i="1" s="1"/>
  <c r="L256" i="1"/>
  <c r="O256" i="1" s="1"/>
  <c r="L255" i="1"/>
  <c r="M255" i="1" s="1"/>
  <c r="L254" i="1"/>
  <c r="O254" i="1" s="1"/>
  <c r="L253" i="1"/>
  <c r="N253" i="1" s="1"/>
  <c r="M252" i="1"/>
  <c r="L252" i="1"/>
  <c r="N252" i="1" s="1"/>
  <c r="L251" i="1"/>
  <c r="M251" i="1" s="1"/>
  <c r="L250" i="1"/>
  <c r="O250" i="1" s="1"/>
  <c r="L249" i="1"/>
  <c r="O249" i="1" s="1"/>
  <c r="L248" i="1"/>
  <c r="N248" i="1" s="1"/>
  <c r="L247" i="1"/>
  <c r="M247" i="1" s="1"/>
  <c r="L246" i="1"/>
  <c r="O246" i="1" s="1"/>
  <c r="L245" i="1"/>
  <c r="N245" i="1" s="1"/>
  <c r="L244" i="1"/>
  <c r="L243" i="1"/>
  <c r="M243" i="1" s="1"/>
  <c r="L242" i="1"/>
  <c r="O242" i="1" s="1"/>
  <c r="M241" i="1"/>
  <c r="L241" i="1"/>
  <c r="N241" i="1" s="1"/>
  <c r="L240" i="1"/>
  <c r="N240" i="1" s="1"/>
  <c r="L239" i="1"/>
  <c r="M239" i="1" s="1"/>
  <c r="L238" i="1"/>
  <c r="O238" i="1" s="1"/>
  <c r="L237" i="1"/>
  <c r="L236" i="1"/>
  <c r="N236" i="1" s="1"/>
  <c r="L235" i="1"/>
  <c r="M235" i="1" s="1"/>
  <c r="L234" i="1"/>
  <c r="O234" i="1" s="1"/>
  <c r="L233" i="1"/>
  <c r="N233" i="1" s="1"/>
  <c r="L232" i="1"/>
  <c r="M232" i="1" s="1"/>
  <c r="M231" i="1"/>
  <c r="L231" i="1"/>
  <c r="L230" i="1"/>
  <c r="O230" i="1" s="1"/>
  <c r="O229" i="1"/>
  <c r="L229" i="1"/>
  <c r="L228" i="1"/>
  <c r="N228" i="1" s="1"/>
  <c r="L227" i="1"/>
  <c r="M227" i="1" s="1"/>
  <c r="L226" i="1"/>
  <c r="O226" i="1" s="1"/>
  <c r="L225" i="1"/>
  <c r="L224" i="1"/>
  <c r="L223" i="1"/>
  <c r="M223" i="1" s="1"/>
  <c r="L222" i="1"/>
  <c r="O222" i="1" s="1"/>
  <c r="M221" i="1"/>
  <c r="L221" i="1"/>
  <c r="N221" i="1" s="1"/>
  <c r="L220" i="1"/>
  <c r="L219" i="1"/>
  <c r="M219" i="1" s="1"/>
  <c r="L218" i="1"/>
  <c r="O218" i="1" s="1"/>
  <c r="L217" i="1"/>
  <c r="L216" i="1"/>
  <c r="N216" i="1" s="1"/>
  <c r="M215" i="1"/>
  <c r="L215" i="1"/>
  <c r="L214" i="1"/>
  <c r="O214" i="1" s="1"/>
  <c r="L213" i="1"/>
  <c r="L212" i="1"/>
  <c r="L211" i="1"/>
  <c r="M211" i="1" s="1"/>
  <c r="L210" i="1"/>
  <c r="O210" i="1" s="1"/>
  <c r="L209" i="1"/>
  <c r="N209" i="1" s="1"/>
  <c r="L208" i="1"/>
  <c r="N208" i="1" s="1"/>
  <c r="L207" i="1"/>
  <c r="M207" i="1" s="1"/>
  <c r="L206" i="1"/>
  <c r="O206" i="1" s="1"/>
  <c r="L205" i="1"/>
  <c r="M205" i="1" s="1"/>
  <c r="L204" i="1"/>
  <c r="N204" i="1" s="1"/>
  <c r="L203" i="1"/>
  <c r="M203" i="1" s="1"/>
  <c r="L202" i="1"/>
  <c r="O202" i="1" s="1"/>
  <c r="L201" i="1"/>
  <c r="L200" i="1"/>
  <c r="L199" i="1"/>
  <c r="M199" i="1" s="1"/>
  <c r="L198" i="1"/>
  <c r="O198" i="1" s="1"/>
  <c r="L197" i="1"/>
  <c r="L196" i="1"/>
  <c r="N196" i="1" s="1"/>
  <c r="L195" i="1"/>
  <c r="M195" i="1" s="1"/>
  <c r="L194" i="1"/>
  <c r="O194" i="1" s="1"/>
  <c r="L193" i="1"/>
  <c r="M193" i="1" s="1"/>
  <c r="L192" i="1"/>
  <c r="O192" i="1" s="1"/>
  <c r="L191" i="1"/>
  <c r="M191" i="1" s="1"/>
  <c r="L190" i="1"/>
  <c r="O190" i="1" s="1"/>
  <c r="L189" i="1"/>
  <c r="L188" i="1"/>
  <c r="N188" i="1" s="1"/>
  <c r="L187" i="1"/>
  <c r="M187" i="1" s="1"/>
  <c r="L186" i="1"/>
  <c r="O186" i="1" s="1"/>
  <c r="O185" i="1"/>
  <c r="M185" i="1"/>
  <c r="L185" i="1"/>
  <c r="N185" i="1" s="1"/>
  <c r="L184" i="1"/>
  <c r="L183" i="1"/>
  <c r="M183" i="1" s="1"/>
  <c r="L182" i="1"/>
  <c r="O182" i="1" s="1"/>
  <c r="L181" i="1"/>
  <c r="N181" i="1" s="1"/>
  <c r="L180" i="1"/>
  <c r="N180" i="1" s="1"/>
  <c r="L179" i="1"/>
  <c r="M179" i="1" s="1"/>
  <c r="L178" i="1"/>
  <c r="O178" i="1" s="1"/>
  <c r="L177" i="1"/>
  <c r="M176" i="1"/>
  <c r="L176" i="1"/>
  <c r="N176" i="1" s="1"/>
  <c r="M175" i="1"/>
  <c r="L175" i="1"/>
  <c r="O174" i="1"/>
  <c r="L174" i="1"/>
  <c r="O173" i="1"/>
  <c r="L173" i="1"/>
  <c r="N173" i="1" s="1"/>
  <c r="L172" i="1"/>
  <c r="L171" i="1"/>
  <c r="M171" i="1" s="1"/>
  <c r="L170" i="1"/>
  <c r="O170" i="1" s="1"/>
  <c r="L169" i="1"/>
  <c r="N169" i="1" s="1"/>
  <c r="L168" i="1"/>
  <c r="N168" i="1" s="1"/>
  <c r="L167" i="1"/>
  <c r="M167" i="1" s="1"/>
  <c r="L166" i="1"/>
  <c r="O166" i="1" s="1"/>
  <c r="M165" i="1"/>
  <c r="L165" i="1"/>
  <c r="N165" i="1" s="1"/>
  <c r="M164" i="1"/>
  <c r="L164" i="1"/>
  <c r="N164" i="1" s="1"/>
  <c r="M163" i="1"/>
  <c r="L163" i="1"/>
  <c r="O162" i="1"/>
  <c r="L162" i="1"/>
  <c r="O161" i="1"/>
  <c r="L161" i="1"/>
  <c r="N161" i="1" s="1"/>
  <c r="O160" i="1"/>
  <c r="L160" i="1"/>
  <c r="N160" i="1" s="1"/>
  <c r="L159" i="1"/>
  <c r="M159" i="1" s="1"/>
  <c r="L158" i="1"/>
  <c r="O158" i="1" s="1"/>
  <c r="L157" i="1"/>
  <c r="L156" i="1"/>
  <c r="N156" i="1" s="1"/>
  <c r="L155" i="1"/>
  <c r="M155" i="1" s="1"/>
  <c r="L154" i="1"/>
  <c r="O154" i="1" s="1"/>
  <c r="M153" i="1"/>
  <c r="L153" i="1"/>
  <c r="N153" i="1" s="1"/>
  <c r="L152" i="1"/>
  <c r="L151" i="1"/>
  <c r="M151" i="1" s="1"/>
  <c r="L150" i="1"/>
  <c r="O150" i="1" s="1"/>
  <c r="L149" i="1"/>
  <c r="N149" i="1" s="1"/>
  <c r="L148" i="1"/>
  <c r="L147" i="1"/>
  <c r="M147" i="1" s="1"/>
  <c r="L146" i="1"/>
  <c r="O146" i="1" s="1"/>
  <c r="L145" i="1"/>
  <c r="M144" i="1"/>
  <c r="L144" i="1"/>
  <c r="N144" i="1" s="1"/>
  <c r="M143" i="1"/>
  <c r="L143" i="1"/>
  <c r="O142" i="1"/>
  <c r="L142" i="1"/>
  <c r="O141" i="1"/>
  <c r="L141" i="1"/>
  <c r="N141" i="1" s="1"/>
  <c r="L140" i="1"/>
  <c r="L139" i="1"/>
  <c r="O139" i="1" s="1"/>
  <c r="L138" i="1"/>
  <c r="L137" i="1"/>
  <c r="O137" i="1" s="1"/>
  <c r="M136" i="1"/>
  <c r="L136" i="1"/>
  <c r="L135" i="1"/>
  <c r="O135" i="1" s="1"/>
  <c r="L134" i="1"/>
  <c r="O134" i="1" s="1"/>
  <c r="L133" i="1"/>
  <c r="O133" i="1" s="1"/>
  <c r="L132" i="1"/>
  <c r="M131" i="1"/>
  <c r="L131" i="1"/>
  <c r="O131" i="1" s="1"/>
  <c r="L130" i="1"/>
  <c r="O130" i="1" s="1"/>
  <c r="L129" i="1"/>
  <c r="O129" i="1" s="1"/>
  <c r="O128" i="1"/>
  <c r="L128" i="1"/>
  <c r="M128" i="1" s="1"/>
  <c r="L127" i="1"/>
  <c r="L126" i="1"/>
  <c r="M126" i="1" s="1"/>
  <c r="L125" i="1"/>
  <c r="O124" i="1"/>
  <c r="L124" i="1"/>
  <c r="M124" i="1" s="1"/>
  <c r="L123" i="1"/>
  <c r="L122" i="1"/>
  <c r="M122" i="1" s="1"/>
  <c r="L121" i="1"/>
  <c r="O120" i="1"/>
  <c r="L120" i="1"/>
  <c r="M120" i="1" s="1"/>
  <c r="L119" i="1"/>
  <c r="L118" i="1"/>
  <c r="M118" i="1" s="1"/>
  <c r="L117" i="1"/>
  <c r="O116" i="1"/>
  <c r="L116" i="1"/>
  <c r="M116" i="1" s="1"/>
  <c r="L115" i="1"/>
  <c r="L114" i="1"/>
  <c r="M114" i="1" s="1"/>
  <c r="L113" i="1"/>
  <c r="O112" i="1"/>
  <c r="L112" i="1"/>
  <c r="M112" i="1" s="1"/>
  <c r="L111" i="1"/>
  <c r="L110" i="1"/>
  <c r="M110" i="1" s="1"/>
  <c r="L109" i="1"/>
  <c r="O108" i="1"/>
  <c r="L108" i="1"/>
  <c r="M108" i="1" s="1"/>
  <c r="L107" i="1"/>
  <c r="L106" i="1"/>
  <c r="M106" i="1" s="1"/>
  <c r="L105" i="1"/>
  <c r="O104" i="1"/>
  <c r="L104" i="1"/>
  <c r="M104" i="1" s="1"/>
  <c r="L103" i="1"/>
  <c r="L102" i="1"/>
  <c r="M102" i="1" s="1"/>
  <c r="L101" i="1"/>
  <c r="O100" i="1"/>
  <c r="L100" i="1"/>
  <c r="M100" i="1" s="1"/>
  <c r="L99" i="1"/>
  <c r="L98" i="1"/>
  <c r="M98" i="1" s="1"/>
  <c r="L97" i="1"/>
  <c r="O96" i="1"/>
  <c r="L96" i="1"/>
  <c r="M96" i="1" s="1"/>
  <c r="J96" i="1"/>
  <c r="D96" i="1"/>
  <c r="L95" i="1"/>
  <c r="O95" i="1" s="1"/>
  <c r="J95" i="1"/>
  <c r="D95" i="1"/>
  <c r="L94" i="1"/>
  <c r="M94" i="1" s="1"/>
  <c r="J94" i="1"/>
  <c r="D94" i="1"/>
  <c r="L93" i="1"/>
  <c r="O93" i="1" s="1"/>
  <c r="J93" i="1"/>
  <c r="D93" i="1"/>
  <c r="L92" i="1"/>
  <c r="M92" i="1" s="1"/>
  <c r="J92" i="1"/>
  <c r="D92" i="1"/>
  <c r="L91" i="1"/>
  <c r="O91" i="1" s="1"/>
  <c r="J91" i="1"/>
  <c r="D91" i="1"/>
  <c r="L90" i="1"/>
  <c r="J90" i="1"/>
  <c r="D90" i="1"/>
  <c r="L89" i="1"/>
  <c r="J89" i="1"/>
  <c r="D89" i="1"/>
  <c r="L88" i="1"/>
  <c r="J88" i="1"/>
  <c r="D88" i="1"/>
  <c r="L87" i="1"/>
  <c r="O87" i="1" s="1"/>
  <c r="J87" i="1"/>
  <c r="D87" i="1"/>
  <c r="L86" i="1"/>
  <c r="M86" i="1" s="1"/>
  <c r="J86" i="1"/>
  <c r="D86" i="1"/>
  <c r="L85" i="1"/>
  <c r="O85" i="1" s="1"/>
  <c r="J85" i="1"/>
  <c r="D85" i="1"/>
  <c r="L84" i="1"/>
  <c r="M84" i="1" s="1"/>
  <c r="J84" i="1"/>
  <c r="D84" i="1"/>
  <c r="L83" i="1"/>
  <c r="O83" i="1" s="1"/>
  <c r="J83" i="1"/>
  <c r="D83" i="1"/>
  <c r="L82" i="1"/>
  <c r="J82" i="1"/>
  <c r="D82" i="1"/>
  <c r="L81" i="1"/>
  <c r="J81" i="1"/>
  <c r="D81" i="1"/>
  <c r="L80" i="1"/>
  <c r="N80" i="1" s="1"/>
  <c r="J80" i="1"/>
  <c r="D80" i="1"/>
  <c r="L79" i="1"/>
  <c r="O79" i="1" s="1"/>
  <c r="J79" i="1"/>
  <c r="D79" i="1"/>
  <c r="L78" i="1"/>
  <c r="M78" i="1" s="1"/>
  <c r="J78" i="1"/>
  <c r="D78" i="1"/>
  <c r="L77" i="1"/>
  <c r="O77" i="1" s="1"/>
  <c r="J77" i="1"/>
  <c r="D77" i="1"/>
  <c r="L76" i="1"/>
  <c r="J76" i="1"/>
  <c r="D76" i="1"/>
  <c r="L75" i="1"/>
  <c r="J75" i="1"/>
  <c r="D75" i="1"/>
  <c r="L74" i="1"/>
  <c r="J74" i="1"/>
  <c r="D74" i="1"/>
  <c r="L73" i="1"/>
  <c r="O73" i="1" s="1"/>
  <c r="J73" i="1"/>
  <c r="D73" i="1"/>
  <c r="L72" i="1"/>
  <c r="J72" i="1"/>
  <c r="D72" i="1"/>
  <c r="L71" i="1"/>
  <c r="O71" i="1" s="1"/>
  <c r="J71" i="1"/>
  <c r="D71" i="1"/>
  <c r="L70" i="1"/>
  <c r="M70" i="1" s="1"/>
  <c r="J70" i="1"/>
  <c r="D70" i="1"/>
  <c r="L69" i="1"/>
  <c r="O69" i="1" s="1"/>
  <c r="J69" i="1"/>
  <c r="D69" i="1"/>
  <c r="L68" i="1"/>
  <c r="J68" i="1"/>
  <c r="D68" i="1"/>
  <c r="L67" i="1"/>
  <c r="J67" i="1"/>
  <c r="D67" i="1"/>
  <c r="L66" i="1"/>
  <c r="J66" i="1"/>
  <c r="D66" i="1"/>
  <c r="L65" i="1"/>
  <c r="O65" i="1" s="1"/>
  <c r="J65" i="1"/>
  <c r="D65" i="1"/>
  <c r="L64" i="1"/>
  <c r="N64" i="1" s="1"/>
  <c r="J64" i="1"/>
  <c r="D64" i="1"/>
  <c r="L63" i="1"/>
  <c r="O63" i="1" s="1"/>
  <c r="J63" i="1"/>
  <c r="D63" i="1"/>
  <c r="L62" i="1"/>
  <c r="M62" i="1" s="1"/>
  <c r="J62" i="1"/>
  <c r="D62" i="1"/>
  <c r="L61" i="1"/>
  <c r="O61" i="1" s="1"/>
  <c r="J61" i="1"/>
  <c r="D61" i="1"/>
  <c r="L60" i="1"/>
  <c r="J60" i="1"/>
  <c r="F60" i="1"/>
  <c r="D60" i="1"/>
  <c r="A60" i="1"/>
  <c r="L59" i="1"/>
  <c r="M59" i="1" s="1"/>
  <c r="J59" i="1"/>
  <c r="F59" i="1"/>
  <c r="D59" i="1"/>
  <c r="A59" i="1"/>
  <c r="L58" i="1"/>
  <c r="J58" i="1"/>
  <c r="F58" i="1"/>
  <c r="D58" i="1"/>
  <c r="A58" i="1"/>
  <c r="L57" i="1"/>
  <c r="J57" i="1"/>
  <c r="F57" i="1"/>
  <c r="D57" i="1"/>
  <c r="A57" i="1"/>
  <c r="L56" i="1"/>
  <c r="J56" i="1"/>
  <c r="F56" i="1"/>
  <c r="D56" i="1"/>
  <c r="A56" i="1"/>
  <c r="L55" i="1"/>
  <c r="J55" i="1"/>
  <c r="F55" i="1"/>
  <c r="D55" i="1"/>
  <c r="A55" i="1"/>
  <c r="O54" i="1"/>
  <c r="L54" i="1"/>
  <c r="M54" i="1" s="1"/>
  <c r="J54" i="1"/>
  <c r="F54" i="1"/>
  <c r="D54" i="1"/>
  <c r="A54" i="1"/>
  <c r="L53" i="1"/>
  <c r="J53" i="1"/>
  <c r="F53" i="1"/>
  <c r="D53" i="1"/>
  <c r="A53" i="1"/>
  <c r="L52" i="1"/>
  <c r="J52" i="1"/>
  <c r="F52" i="1"/>
  <c r="D52" i="1"/>
  <c r="A52" i="1"/>
  <c r="L51" i="1"/>
  <c r="M51" i="1" s="1"/>
  <c r="J51" i="1"/>
  <c r="F51" i="1"/>
  <c r="D51" i="1"/>
  <c r="A51" i="1"/>
  <c r="L50" i="1"/>
  <c r="M50" i="1" s="1"/>
  <c r="J50" i="1"/>
  <c r="F50" i="1"/>
  <c r="D50" i="1"/>
  <c r="A50" i="1"/>
  <c r="L49" i="1"/>
  <c r="J49" i="1"/>
  <c r="F49" i="1"/>
  <c r="D49" i="1"/>
  <c r="A49" i="1"/>
  <c r="L48" i="1"/>
  <c r="J48" i="1"/>
  <c r="F48" i="1"/>
  <c r="D48" i="1"/>
  <c r="A48" i="1"/>
  <c r="L47" i="1"/>
  <c r="O47" i="1" s="1"/>
  <c r="J47" i="1"/>
  <c r="F47" i="1"/>
  <c r="D47" i="1"/>
  <c r="A47" i="1"/>
  <c r="N46" i="1"/>
  <c r="L46" i="1"/>
  <c r="J46" i="1"/>
  <c r="F46" i="1"/>
  <c r="D46" i="1"/>
  <c r="A46" i="1"/>
  <c r="L45" i="1"/>
  <c r="M45" i="1" s="1"/>
  <c r="J45" i="1"/>
  <c r="F45" i="1"/>
  <c r="D45" i="1"/>
  <c r="A45" i="1"/>
  <c r="L44" i="1"/>
  <c r="N44" i="1" s="1"/>
  <c r="J44" i="1"/>
  <c r="F44" i="1"/>
  <c r="D44" i="1"/>
  <c r="A44" i="1"/>
  <c r="L43" i="1"/>
  <c r="J43" i="1"/>
  <c r="F43" i="1"/>
  <c r="D43" i="1"/>
  <c r="A43" i="1"/>
  <c r="L42" i="1"/>
  <c r="J42" i="1"/>
  <c r="F42" i="1"/>
  <c r="D42" i="1"/>
  <c r="A42" i="1"/>
  <c r="L41" i="1"/>
  <c r="M41" i="1" s="1"/>
  <c r="J41" i="1"/>
  <c r="F41" i="1"/>
  <c r="D41" i="1"/>
  <c r="A41" i="1"/>
  <c r="L40" i="1"/>
  <c r="J40" i="1"/>
  <c r="F40" i="1"/>
  <c r="D40" i="1"/>
  <c r="A40" i="1"/>
  <c r="L39" i="1"/>
  <c r="O39" i="1" s="1"/>
  <c r="J39" i="1"/>
  <c r="F39" i="1"/>
  <c r="D39" i="1"/>
  <c r="A39" i="1"/>
  <c r="L38" i="1"/>
  <c r="J38" i="1"/>
  <c r="F38" i="1"/>
  <c r="D38" i="1"/>
  <c r="A38" i="1"/>
  <c r="L37" i="1"/>
  <c r="M37" i="1" s="1"/>
  <c r="J37" i="1"/>
  <c r="F37" i="1"/>
  <c r="D37" i="1"/>
  <c r="A37" i="1"/>
  <c r="L36" i="1"/>
  <c r="N36" i="1" s="1"/>
  <c r="J36" i="1"/>
  <c r="F36" i="1"/>
  <c r="D36" i="1"/>
  <c r="A36" i="1"/>
  <c r="L35" i="1"/>
  <c r="J35" i="1"/>
  <c r="F35" i="1"/>
  <c r="D35" i="1"/>
  <c r="A35" i="1"/>
  <c r="L34" i="1"/>
  <c r="J34" i="1"/>
  <c r="F34" i="1"/>
  <c r="D34" i="1"/>
  <c r="A34" i="1"/>
  <c r="O33" i="1"/>
  <c r="L33" i="1"/>
  <c r="M33" i="1" s="1"/>
  <c r="J33" i="1"/>
  <c r="F33" i="1"/>
  <c r="D33" i="1"/>
  <c r="A33" i="1"/>
  <c r="L32" i="1"/>
  <c r="J32" i="1"/>
  <c r="F32" i="1"/>
  <c r="D32" i="1"/>
  <c r="A32" i="1"/>
  <c r="L31" i="1"/>
  <c r="O31" i="1" s="1"/>
  <c r="J31" i="1"/>
  <c r="F31" i="1"/>
  <c r="D31" i="1"/>
  <c r="A31" i="1"/>
  <c r="L30" i="1"/>
  <c r="N30" i="1" s="1"/>
  <c r="J30" i="1"/>
  <c r="F30" i="1"/>
  <c r="D30" i="1"/>
  <c r="A30" i="1"/>
  <c r="L29" i="1"/>
  <c r="M29" i="1" s="1"/>
  <c r="J29" i="1"/>
  <c r="F29" i="1"/>
  <c r="D29" i="1"/>
  <c r="A29" i="1"/>
  <c r="L28" i="1"/>
  <c r="N28" i="1" s="1"/>
  <c r="J28" i="1"/>
  <c r="F28" i="1"/>
  <c r="D28" i="1"/>
  <c r="A28" i="1"/>
  <c r="L27" i="1"/>
  <c r="J27" i="1"/>
  <c r="F27" i="1"/>
  <c r="D27" i="1"/>
  <c r="A27" i="1"/>
  <c r="L26" i="1"/>
  <c r="J26" i="1"/>
  <c r="F26" i="1"/>
  <c r="D26" i="1"/>
  <c r="A26" i="1"/>
  <c r="L25" i="1"/>
  <c r="M25" i="1" s="1"/>
  <c r="J25" i="1"/>
  <c r="F25" i="1"/>
  <c r="D25" i="1"/>
  <c r="A25" i="1"/>
  <c r="L24" i="1"/>
  <c r="J24" i="1"/>
  <c r="F24" i="1"/>
  <c r="C24" i="1"/>
  <c r="B24" i="1"/>
  <c r="L23" i="1"/>
  <c r="O23" i="1" s="1"/>
  <c r="J23" i="1"/>
  <c r="F23" i="1"/>
  <c r="C23" i="1"/>
  <c r="B23" i="1"/>
  <c r="D23" i="1" s="1"/>
  <c r="L22" i="1"/>
  <c r="M22" i="1" s="1"/>
  <c r="J22" i="1"/>
  <c r="F22" i="1"/>
  <c r="C22" i="1"/>
  <c r="B22" i="1"/>
  <c r="L21" i="1"/>
  <c r="O21" i="1" s="1"/>
  <c r="J21" i="1"/>
  <c r="F21" i="1"/>
  <c r="C21" i="1"/>
  <c r="B21" i="1"/>
  <c r="D21" i="1" s="1"/>
  <c r="L20" i="1"/>
  <c r="J20" i="1"/>
  <c r="F20" i="1"/>
  <c r="C20" i="1"/>
  <c r="B20" i="1"/>
  <c r="L19" i="1"/>
  <c r="O19" i="1" s="1"/>
  <c r="J19" i="1"/>
  <c r="F19" i="1"/>
  <c r="C19" i="1"/>
  <c r="B19" i="1"/>
  <c r="D19" i="1" s="1"/>
  <c r="L18" i="1"/>
  <c r="M18" i="1" s="1"/>
  <c r="J18" i="1"/>
  <c r="F18" i="1"/>
  <c r="C18" i="1"/>
  <c r="B18" i="1"/>
  <c r="L17" i="1"/>
  <c r="O17" i="1" s="1"/>
  <c r="J17" i="1"/>
  <c r="F17" i="1"/>
  <c r="C17" i="1"/>
  <c r="B17" i="1"/>
  <c r="D17" i="1" s="1"/>
  <c r="L16" i="1"/>
  <c r="N16" i="1" s="1"/>
  <c r="J16" i="1"/>
  <c r="F16" i="1"/>
  <c r="C16" i="1"/>
  <c r="B16" i="1"/>
  <c r="L15" i="1"/>
  <c r="J15" i="1"/>
  <c r="F15" i="1"/>
  <c r="C15" i="1"/>
  <c r="B15" i="1"/>
  <c r="D15" i="1" s="1"/>
  <c r="O14" i="1"/>
  <c r="L14" i="1"/>
  <c r="M14" i="1" s="1"/>
  <c r="J14" i="1"/>
  <c r="F14" i="1"/>
  <c r="C14" i="1"/>
  <c r="B14" i="1"/>
  <c r="L13" i="1"/>
  <c r="O13" i="1" s="1"/>
  <c r="J13" i="1"/>
  <c r="F13" i="1"/>
  <c r="D13" i="1"/>
  <c r="C13" i="1"/>
  <c r="B13" i="1"/>
  <c r="L12" i="1"/>
  <c r="I12" i="1"/>
  <c r="H12" i="1"/>
  <c r="G12" i="1"/>
  <c r="J12" i="1" s="1"/>
  <c r="C12" i="1"/>
  <c r="B12" i="1"/>
  <c r="D12" i="1" s="1"/>
  <c r="L11" i="1"/>
  <c r="O11" i="1" s="1"/>
  <c r="I11" i="1"/>
  <c r="H11" i="1"/>
  <c r="G11" i="1"/>
  <c r="J11" i="1" s="1"/>
  <c r="C11" i="1"/>
  <c r="B11" i="1"/>
  <c r="L10" i="1"/>
  <c r="I10" i="1"/>
  <c r="H10" i="1"/>
  <c r="G10" i="1"/>
  <c r="J10" i="1" s="1"/>
  <c r="C10" i="1"/>
  <c r="B10" i="1"/>
  <c r="L9" i="1"/>
  <c r="N9" i="1" s="1"/>
  <c r="I9" i="1"/>
  <c r="H9" i="1"/>
  <c r="G9" i="1"/>
  <c r="J9" i="1" s="1"/>
  <c r="C9" i="1"/>
  <c r="B9" i="1"/>
  <c r="D9" i="1" s="1"/>
  <c r="L8" i="1"/>
  <c r="O8" i="1" s="1"/>
  <c r="J8" i="1"/>
  <c r="I8" i="1"/>
  <c r="H8" i="1"/>
  <c r="G8" i="1"/>
  <c r="C8" i="1"/>
  <c r="B8" i="1"/>
  <c r="D8" i="1" s="1"/>
  <c r="L7" i="1"/>
  <c r="O7" i="1" s="1"/>
  <c r="I7" i="1"/>
  <c r="H7" i="1"/>
  <c r="G7" i="1"/>
  <c r="J7" i="1" s="1"/>
  <c r="C7" i="1"/>
  <c r="B7" i="1"/>
  <c r="L6" i="1"/>
  <c r="O6" i="1" s="1"/>
  <c r="I6" i="1"/>
  <c r="H6" i="1"/>
  <c r="G6" i="1"/>
  <c r="J6" i="1" s="1"/>
  <c r="C6" i="1"/>
  <c r="B6" i="1"/>
  <c r="L5" i="1"/>
  <c r="O5" i="1" s="1"/>
  <c r="I5" i="1"/>
  <c r="H5" i="1"/>
  <c r="G5" i="1"/>
  <c r="J5" i="1" s="1"/>
  <c r="C5" i="1"/>
  <c r="B5" i="1"/>
  <c r="D5" i="1" s="1"/>
  <c r="L4" i="1"/>
  <c r="N4" i="1" s="1"/>
  <c r="I4" i="1"/>
  <c r="H4" i="1"/>
  <c r="G4" i="1"/>
  <c r="J4" i="1" s="1"/>
  <c r="C4" i="1"/>
  <c r="B4" i="1"/>
  <c r="D4" i="1" s="1"/>
  <c r="L3" i="1"/>
  <c r="O3" i="1" s="1"/>
  <c r="I3" i="1"/>
  <c r="H3" i="1"/>
  <c r="G3" i="1"/>
  <c r="J3" i="1" s="1"/>
  <c r="C3" i="1"/>
  <c r="B3" i="1"/>
  <c r="L2" i="1"/>
  <c r="I2" i="1"/>
  <c r="H2" i="1"/>
  <c r="G2" i="1"/>
  <c r="J2" i="1" s="1"/>
  <c r="C2" i="1"/>
  <c r="B2" i="1"/>
  <c r="D2" i="1" s="1"/>
  <c r="L1" i="1"/>
  <c r="M13" i="1" l="1"/>
  <c r="N18" i="1"/>
  <c r="M19" i="1"/>
  <c r="N22" i="1"/>
  <c r="M23" i="1"/>
  <c r="O41" i="1"/>
  <c r="N50" i="1"/>
  <c r="O59" i="1"/>
  <c r="M216" i="1"/>
  <c r="M248" i="1"/>
  <c r="M357" i="1"/>
  <c r="M41" i="2"/>
  <c r="M51" i="2"/>
  <c r="M55" i="2"/>
  <c r="N61" i="2"/>
  <c r="N70" i="2"/>
  <c r="N82" i="2"/>
  <c r="M89" i="2"/>
  <c r="N91" i="2"/>
  <c r="M93" i="2"/>
  <c r="M95" i="2"/>
  <c r="M106" i="2"/>
  <c r="M115" i="2"/>
  <c r="N117" i="2"/>
  <c r="M118" i="2"/>
  <c r="N128" i="2"/>
  <c r="N132" i="2"/>
  <c r="N136" i="2"/>
  <c r="N140" i="2"/>
  <c r="N144" i="2"/>
  <c r="N148" i="2"/>
  <c r="N152" i="2"/>
  <c r="N156" i="2"/>
  <c r="N160" i="2"/>
  <c r="N164" i="2"/>
  <c r="N168" i="2"/>
  <c r="N172" i="2"/>
  <c r="N176" i="2"/>
  <c r="N180" i="2"/>
  <c r="N184" i="2"/>
  <c r="N188" i="2"/>
  <c r="N192" i="2"/>
  <c r="N196" i="2"/>
  <c r="N200" i="2"/>
  <c r="N204" i="2"/>
  <c r="N208" i="2"/>
  <c r="N212" i="2"/>
  <c r="N216" i="2"/>
  <c r="N220" i="2"/>
  <c r="N224" i="2"/>
  <c r="N230" i="2"/>
  <c r="N238" i="2"/>
  <c r="N244" i="2"/>
  <c r="N247" i="2"/>
  <c r="N250" i="2"/>
  <c r="N260" i="2"/>
  <c r="N263" i="2"/>
  <c r="N266" i="2"/>
  <c r="N276" i="2"/>
  <c r="N5" i="1"/>
  <c r="O62" i="1"/>
  <c r="M63" i="1"/>
  <c r="N14" i="1"/>
  <c r="O18" i="1"/>
  <c r="O22" i="1"/>
  <c r="O50" i="1"/>
  <c r="M91" i="1"/>
  <c r="N92" i="1"/>
  <c r="N98" i="1"/>
  <c r="N106" i="1"/>
  <c r="N114" i="1"/>
  <c r="N122" i="1"/>
  <c r="O165" i="1"/>
  <c r="M209" i="1"/>
  <c r="M233" i="1"/>
  <c r="M236" i="1"/>
  <c r="O248" i="1"/>
  <c r="O253" i="1"/>
  <c r="N353" i="2"/>
  <c r="M356" i="2"/>
  <c r="M273" i="1"/>
  <c r="M349" i="1"/>
  <c r="N4" i="2"/>
  <c r="M43" i="2"/>
  <c r="N54" i="2"/>
  <c r="M67" i="2"/>
  <c r="M71" i="2"/>
  <c r="M85" i="2"/>
  <c r="N88" i="2"/>
  <c r="M90" i="2"/>
  <c r="N92" i="2"/>
  <c r="M94" i="2"/>
  <c r="M100" i="2"/>
  <c r="N101" i="2"/>
  <c r="N126" i="2"/>
  <c r="N130" i="2"/>
  <c r="N134" i="2"/>
  <c r="N138" i="2"/>
  <c r="N142" i="2"/>
  <c r="N146" i="2"/>
  <c r="N150" i="2"/>
  <c r="N154" i="2"/>
  <c r="N158" i="2"/>
  <c r="N162" i="2"/>
  <c r="N166" i="2"/>
  <c r="N170" i="2"/>
  <c r="N174" i="2"/>
  <c r="N178" i="2"/>
  <c r="N182" i="2"/>
  <c r="N186" i="2"/>
  <c r="N190" i="2"/>
  <c r="N194" i="2"/>
  <c r="N198" i="2"/>
  <c r="N202" i="2"/>
  <c r="N206" i="2"/>
  <c r="N210" i="2"/>
  <c r="N214" i="2"/>
  <c r="N218" i="2"/>
  <c r="N222" i="2"/>
  <c r="N226" i="2"/>
  <c r="N234" i="2"/>
  <c r="N242" i="2"/>
  <c r="N252" i="2"/>
  <c r="N255" i="2"/>
  <c r="N258" i="2"/>
  <c r="N268" i="2"/>
  <c r="N271" i="2"/>
  <c r="N274" i="2"/>
  <c r="N284" i="2"/>
  <c r="N287" i="2"/>
  <c r="N290" i="2"/>
  <c r="N300" i="2"/>
  <c r="N303" i="2"/>
  <c r="M309" i="2"/>
  <c r="N314" i="2"/>
  <c r="M319" i="2"/>
  <c r="N324" i="2"/>
  <c r="N329" i="2"/>
  <c r="N340" i="2"/>
  <c r="N345" i="2"/>
  <c r="O25" i="1"/>
  <c r="O78" i="1"/>
  <c r="M79" i="1"/>
  <c r="N102" i="1"/>
  <c r="N110" i="1"/>
  <c r="N118" i="1"/>
  <c r="N126" i="1"/>
  <c r="O208" i="1"/>
  <c r="N280" i="2"/>
  <c r="N283" i="2"/>
  <c r="N286" i="2"/>
  <c r="M317" i="2"/>
  <c r="N322" i="2"/>
  <c r="M327" i="2"/>
  <c r="M335" i="2"/>
  <c r="N338" i="2"/>
  <c r="N352" i="2"/>
  <c r="O15" i="1"/>
  <c r="M15" i="1"/>
  <c r="M34" i="1"/>
  <c r="O34" i="1"/>
  <c r="N34" i="1"/>
  <c r="M38" i="1"/>
  <c r="O38" i="1"/>
  <c r="M58" i="1"/>
  <c r="O58" i="1"/>
  <c r="N58" i="1"/>
  <c r="M72" i="1"/>
  <c r="O72" i="1"/>
  <c r="N148" i="1"/>
  <c r="M148" i="1"/>
  <c r="M26" i="1"/>
  <c r="O26" i="1"/>
  <c r="N26" i="1"/>
  <c r="M30" i="1"/>
  <c r="O30" i="1"/>
  <c r="N38" i="1"/>
  <c r="M55" i="1"/>
  <c r="O55" i="1"/>
  <c r="M64" i="1"/>
  <c r="O64" i="1"/>
  <c r="O70" i="1"/>
  <c r="M71" i="1"/>
  <c r="N72" i="1"/>
  <c r="M101" i="1"/>
  <c r="O101" i="1"/>
  <c r="M109" i="1"/>
  <c r="O109" i="1"/>
  <c r="M117" i="1"/>
  <c r="O117" i="1"/>
  <c r="M125" i="1"/>
  <c r="O125" i="1"/>
  <c r="M88" i="1"/>
  <c r="O88" i="1"/>
  <c r="M5" i="1"/>
  <c r="M8" i="1"/>
  <c r="N8" i="1"/>
  <c r="O9" i="1"/>
  <c r="M42" i="1"/>
  <c r="O42" i="1"/>
  <c r="N42" i="1"/>
  <c r="M46" i="1"/>
  <c r="O46" i="1"/>
  <c r="M80" i="1"/>
  <c r="O80" i="1"/>
  <c r="O86" i="1"/>
  <c r="M87" i="1"/>
  <c r="N88" i="1"/>
  <c r="M97" i="1"/>
  <c r="O97" i="1"/>
  <c r="M105" i="1"/>
  <c r="O105" i="1"/>
  <c r="M113" i="1"/>
  <c r="O113" i="1"/>
  <c r="M121" i="1"/>
  <c r="O121" i="1"/>
  <c r="O132" i="1"/>
  <c r="N132" i="1"/>
  <c r="M132" i="1"/>
  <c r="O136" i="1"/>
  <c r="N136" i="1"/>
  <c r="O153" i="1"/>
  <c r="M169" i="1"/>
  <c r="M181" i="1"/>
  <c r="O209" i="1"/>
  <c r="O216" i="1"/>
  <c r="O221" i="1"/>
  <c r="M228" i="1"/>
  <c r="M240" i="1"/>
  <c r="O241" i="1"/>
  <c r="M272" i="1"/>
  <c r="O273" i="1"/>
  <c r="M345" i="1"/>
  <c r="M353" i="1"/>
  <c r="M361" i="1"/>
  <c r="N5" i="2"/>
  <c r="M49" i="2"/>
  <c r="M50" i="2"/>
  <c r="M57" i="2"/>
  <c r="M58" i="2"/>
  <c r="M65" i="2"/>
  <c r="M66" i="2"/>
  <c r="M73" i="2"/>
  <c r="M74" i="2"/>
  <c r="M77" i="2"/>
  <c r="M79" i="2"/>
  <c r="M87" i="2"/>
  <c r="M99" i="2"/>
  <c r="M107" i="2"/>
  <c r="M114" i="2"/>
  <c r="N229" i="2"/>
  <c r="N233" i="2"/>
  <c r="N237" i="2"/>
  <c r="N241" i="2"/>
  <c r="N245" i="2"/>
  <c r="N249" i="2"/>
  <c r="N253" i="2"/>
  <c r="N257" i="2"/>
  <c r="N261" i="2"/>
  <c r="N265" i="2"/>
  <c r="N269" i="2"/>
  <c r="N273" i="2"/>
  <c r="N277" i="2"/>
  <c r="N281" i="2"/>
  <c r="N285" i="2"/>
  <c r="N289" i="2"/>
  <c r="N293" i="2"/>
  <c r="N297" i="2"/>
  <c r="N301" i="2"/>
  <c r="N305" i="2"/>
  <c r="N332" i="2"/>
  <c r="N337" i="2"/>
  <c r="O240" i="1"/>
  <c r="M245" i="1"/>
  <c r="M253" i="1"/>
  <c r="M268" i="1"/>
  <c r="O272" i="1"/>
  <c r="M351" i="1"/>
  <c r="M359" i="1"/>
  <c r="N360" i="2"/>
  <c r="M360" i="2"/>
  <c r="N25" i="1"/>
  <c r="N33" i="1"/>
  <c r="N41" i="1"/>
  <c r="O51" i="1"/>
  <c r="N54" i="1"/>
  <c r="O94" i="1"/>
  <c r="M95" i="1"/>
  <c r="N96" i="1"/>
  <c r="N100" i="1"/>
  <c r="N104" i="1"/>
  <c r="N108" i="1"/>
  <c r="N112" i="1"/>
  <c r="N116" i="1"/>
  <c r="N120" i="1"/>
  <c r="N124" i="1"/>
  <c r="N128" i="1"/>
  <c r="M135" i="1"/>
  <c r="M149" i="1"/>
  <c r="M160" i="1"/>
  <c r="O168" i="1"/>
  <c r="M180" i="1"/>
  <c r="M204" i="1"/>
  <c r="A3" i="2"/>
  <c r="N76" i="2"/>
  <c r="M78" i="2"/>
  <c r="M111" i="2"/>
  <c r="M116" i="2"/>
  <c r="M124" i="2"/>
  <c r="N125" i="2"/>
  <c r="N227" i="2"/>
  <c r="N231" i="2"/>
  <c r="N235" i="2"/>
  <c r="N239" i="2"/>
  <c r="M349" i="2"/>
  <c r="N349" i="2"/>
  <c r="M357" i="2"/>
  <c r="N357" i="2"/>
  <c r="M12" i="1"/>
  <c r="O12" i="1"/>
  <c r="M66" i="1"/>
  <c r="O66" i="1"/>
  <c r="O67" i="1"/>
  <c r="M67" i="1"/>
  <c r="O81" i="1"/>
  <c r="M81" i="1"/>
  <c r="O89" i="1"/>
  <c r="M89" i="1"/>
  <c r="M99" i="1"/>
  <c r="N99" i="1"/>
  <c r="O99" i="1"/>
  <c r="M103" i="1"/>
  <c r="N103" i="1"/>
  <c r="O103" i="1"/>
  <c r="M107" i="1"/>
  <c r="N107" i="1"/>
  <c r="O107" i="1"/>
  <c r="M111" i="1"/>
  <c r="N111" i="1"/>
  <c r="O111" i="1"/>
  <c r="M115" i="1"/>
  <c r="N115" i="1"/>
  <c r="O115" i="1"/>
  <c r="M119" i="1"/>
  <c r="N119" i="1"/>
  <c r="O119" i="1"/>
  <c r="M123" i="1"/>
  <c r="N123" i="1"/>
  <c r="O123" i="1"/>
  <c r="M127" i="1"/>
  <c r="N127" i="1"/>
  <c r="O127" i="1"/>
  <c r="N157" i="1"/>
  <c r="M157" i="1"/>
  <c r="O157" i="1"/>
  <c r="N177" i="1"/>
  <c r="M177" i="1"/>
  <c r="O177" i="1"/>
  <c r="N201" i="1"/>
  <c r="M201" i="1"/>
  <c r="O201" i="1"/>
  <c r="O2" i="1"/>
  <c r="M2" i="1"/>
  <c r="N12" i="1"/>
  <c r="M24" i="1"/>
  <c r="O24" i="1"/>
  <c r="M27" i="1"/>
  <c r="N27" i="1"/>
  <c r="M32" i="1"/>
  <c r="O32" i="1"/>
  <c r="M35" i="1"/>
  <c r="N35" i="1"/>
  <c r="M40" i="1"/>
  <c r="O40" i="1"/>
  <c r="M43" i="1"/>
  <c r="N43" i="1"/>
  <c r="M48" i="1"/>
  <c r="O48" i="1"/>
  <c r="N48" i="1"/>
  <c r="M52" i="1"/>
  <c r="O52" i="1"/>
  <c r="N52" i="1"/>
  <c r="M56" i="1"/>
  <c r="O56" i="1"/>
  <c r="N56" i="1"/>
  <c r="M60" i="1"/>
  <c r="O60" i="1"/>
  <c r="N60" i="1"/>
  <c r="M65" i="1"/>
  <c r="N66" i="1"/>
  <c r="M76" i="1"/>
  <c r="O76" i="1"/>
  <c r="N76" i="1"/>
  <c r="N140" i="1"/>
  <c r="M140" i="1"/>
  <c r="N152" i="1"/>
  <c r="M152" i="1"/>
  <c r="O152" i="1"/>
  <c r="N213" i="1"/>
  <c r="M213" i="1"/>
  <c r="O213" i="1"/>
  <c r="N220" i="1"/>
  <c r="M220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M6" i="1"/>
  <c r="O10" i="1"/>
  <c r="M10" i="1"/>
  <c r="M20" i="1"/>
  <c r="O20" i="1"/>
  <c r="M21" i="1"/>
  <c r="N24" i="1"/>
  <c r="O27" i="1"/>
  <c r="N29" i="1"/>
  <c r="N32" i="1"/>
  <c r="O35" i="1"/>
  <c r="N37" i="1"/>
  <c r="N40" i="1"/>
  <c r="O43" i="1"/>
  <c r="N45" i="1"/>
  <c r="M49" i="1"/>
  <c r="O49" i="1"/>
  <c r="M53" i="1"/>
  <c r="O53" i="1"/>
  <c r="M57" i="1"/>
  <c r="O57" i="1"/>
  <c r="M74" i="1"/>
  <c r="O74" i="1"/>
  <c r="O75" i="1"/>
  <c r="M75" i="1"/>
  <c r="N145" i="1"/>
  <c r="M145" i="1"/>
  <c r="O145" i="1"/>
  <c r="N189" i="1"/>
  <c r="M189" i="1"/>
  <c r="O189" i="1"/>
  <c r="M4" i="1"/>
  <c r="O4" i="1"/>
  <c r="M9" i="1"/>
  <c r="M16" i="1"/>
  <c r="O16" i="1"/>
  <c r="M17" i="1"/>
  <c r="N20" i="1"/>
  <c r="M28" i="1"/>
  <c r="O28" i="1"/>
  <c r="O29" i="1"/>
  <c r="M31" i="1"/>
  <c r="N31" i="1"/>
  <c r="M36" i="1"/>
  <c r="O36" i="1"/>
  <c r="O37" i="1"/>
  <c r="M39" i="1"/>
  <c r="N39" i="1"/>
  <c r="M44" i="1"/>
  <c r="O44" i="1"/>
  <c r="O45" i="1"/>
  <c r="M47" i="1"/>
  <c r="N47" i="1"/>
  <c r="N49" i="1"/>
  <c r="N53" i="1"/>
  <c r="N57" i="1"/>
  <c r="M68" i="1"/>
  <c r="O68" i="1"/>
  <c r="N68" i="1"/>
  <c r="M73" i="1"/>
  <c r="N74" i="1"/>
  <c r="M82" i="1"/>
  <c r="N82" i="1"/>
  <c r="O82" i="1"/>
  <c r="M90" i="1"/>
  <c r="N90" i="1"/>
  <c r="O90" i="1"/>
  <c r="O138" i="1"/>
  <c r="M138" i="1"/>
  <c r="N138" i="1"/>
  <c r="N172" i="1"/>
  <c r="M172" i="1"/>
  <c r="N184" i="1"/>
  <c r="M184" i="1"/>
  <c r="O184" i="1"/>
  <c r="N197" i="1"/>
  <c r="M197" i="1"/>
  <c r="O197" i="1"/>
  <c r="N224" i="1"/>
  <c r="M224" i="1"/>
  <c r="O224" i="1"/>
  <c r="N244" i="1"/>
  <c r="M244" i="1"/>
  <c r="M83" i="1"/>
  <c r="N84" i="1"/>
  <c r="N200" i="1"/>
  <c r="O200" i="1"/>
  <c r="N217" i="1"/>
  <c r="M217" i="1"/>
  <c r="N225" i="1"/>
  <c r="O225" i="1"/>
  <c r="N237" i="1"/>
  <c r="O237" i="1"/>
  <c r="N261" i="1"/>
  <c r="M261" i="1"/>
  <c r="O344" i="1"/>
  <c r="M344" i="1"/>
  <c r="O352" i="1"/>
  <c r="M352" i="1"/>
  <c r="O360" i="1"/>
  <c r="M360" i="1"/>
  <c r="M3" i="2"/>
  <c r="N3" i="2"/>
  <c r="N81" i="2"/>
  <c r="M81" i="2"/>
  <c r="N104" i="2"/>
  <c r="M104" i="2"/>
  <c r="M113" i="2"/>
  <c r="N113" i="2"/>
  <c r="N350" i="2"/>
  <c r="M350" i="2"/>
  <c r="N51" i="1"/>
  <c r="N55" i="1"/>
  <c r="N59" i="1"/>
  <c r="M61" i="1"/>
  <c r="N62" i="1"/>
  <c r="M69" i="1"/>
  <c r="N70" i="1"/>
  <c r="M77" i="1"/>
  <c r="N78" i="1"/>
  <c r="O84" i="1"/>
  <c r="M85" i="1"/>
  <c r="N86" i="1"/>
  <c r="O92" i="1"/>
  <c r="M93" i="1"/>
  <c r="N94" i="1"/>
  <c r="N97" i="1"/>
  <c r="O98" i="1"/>
  <c r="N101" i="1"/>
  <c r="O102" i="1"/>
  <c r="N105" i="1"/>
  <c r="O106" i="1"/>
  <c r="N109" i="1"/>
  <c r="O110" i="1"/>
  <c r="N113" i="1"/>
  <c r="O114" i="1"/>
  <c r="N117" i="1"/>
  <c r="O118" i="1"/>
  <c r="N121" i="1"/>
  <c r="O122" i="1"/>
  <c r="N125" i="1"/>
  <c r="O126" i="1"/>
  <c r="N129" i="1"/>
  <c r="N133" i="1"/>
  <c r="N137" i="1"/>
  <c r="M141" i="1"/>
  <c r="O144" i="1"/>
  <c r="O149" i="1"/>
  <c r="M156" i="1"/>
  <c r="M161" i="1"/>
  <c r="M168" i="1"/>
  <c r="O169" i="1"/>
  <c r="M173" i="1"/>
  <c r="O176" i="1"/>
  <c r="O181" i="1"/>
  <c r="M188" i="1"/>
  <c r="N192" i="1"/>
  <c r="M192" i="1"/>
  <c r="M196" i="1"/>
  <c r="M200" i="1"/>
  <c r="M208" i="1"/>
  <c r="N212" i="1"/>
  <c r="M212" i="1"/>
  <c r="O217" i="1"/>
  <c r="M225" i="1"/>
  <c r="N232" i="1"/>
  <c r="O232" i="1"/>
  <c r="O233" i="1"/>
  <c r="M237" i="1"/>
  <c r="O245" i="1"/>
  <c r="N249" i="1"/>
  <c r="M249" i="1"/>
  <c r="N257" i="1"/>
  <c r="O257" i="1"/>
  <c r="O261" i="1"/>
  <c r="M265" i="1"/>
  <c r="N269" i="1"/>
  <c r="O269" i="1"/>
  <c r="M277" i="1"/>
  <c r="O279" i="1"/>
  <c r="N279" i="1"/>
  <c r="O342" i="1"/>
  <c r="M342" i="1"/>
  <c r="O350" i="1"/>
  <c r="M350" i="1"/>
  <c r="O358" i="1"/>
  <c r="M358" i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D4" i="2"/>
  <c r="N7" i="2"/>
  <c r="M7" i="2"/>
  <c r="N103" i="2"/>
  <c r="M103" i="2"/>
  <c r="N264" i="1"/>
  <c r="O264" i="1"/>
  <c r="O265" i="1"/>
  <c r="O277" i="1"/>
  <c r="O348" i="1"/>
  <c r="M348" i="1"/>
  <c r="O356" i="1"/>
  <c r="M356" i="1"/>
  <c r="J7" i="2"/>
  <c r="N8" i="2"/>
  <c r="M8" i="2"/>
  <c r="D11" i="2"/>
  <c r="N12" i="2"/>
  <c r="M12" i="2"/>
  <c r="D15" i="2"/>
  <c r="N16" i="2"/>
  <c r="M16" i="2"/>
  <c r="D19" i="2"/>
  <c r="N20" i="2"/>
  <c r="M20" i="2"/>
  <c r="D23" i="2"/>
  <c r="N24" i="2"/>
  <c r="M24" i="2"/>
  <c r="D27" i="2"/>
  <c r="N28" i="2"/>
  <c r="M28" i="2"/>
  <c r="D31" i="2"/>
  <c r="N32" i="2"/>
  <c r="M32" i="2"/>
  <c r="D35" i="2"/>
  <c r="N36" i="2"/>
  <c r="M36" i="2"/>
  <c r="D39" i="2"/>
  <c r="N40" i="2"/>
  <c r="M40" i="2"/>
  <c r="N86" i="2"/>
  <c r="M86" i="2"/>
  <c r="N193" i="1"/>
  <c r="O193" i="1"/>
  <c r="N205" i="1"/>
  <c r="O205" i="1"/>
  <c r="N229" i="1"/>
  <c r="M229" i="1"/>
  <c r="N256" i="1"/>
  <c r="M256" i="1"/>
  <c r="M260" i="1"/>
  <c r="M264" i="1"/>
  <c r="N276" i="1"/>
  <c r="M276" i="1"/>
  <c r="M343" i="1"/>
  <c r="O346" i="1"/>
  <c r="M346" i="1"/>
  <c r="O354" i="1"/>
  <c r="M354" i="1"/>
  <c r="O362" i="1"/>
  <c r="M362" i="1"/>
  <c r="F3" i="2"/>
  <c r="J4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J12" i="2"/>
  <c r="J16" i="2"/>
  <c r="J20" i="2"/>
  <c r="J24" i="2"/>
  <c r="J28" i="2"/>
  <c r="J32" i="2"/>
  <c r="J36" i="2"/>
  <c r="J40" i="2"/>
  <c r="M84" i="2"/>
  <c r="N84" i="2"/>
  <c r="N9" i="2"/>
  <c r="M9" i="2"/>
  <c r="N13" i="2"/>
  <c r="M13" i="2"/>
  <c r="N17" i="2"/>
  <c r="M17" i="2"/>
  <c r="N21" i="2"/>
  <c r="M21" i="2"/>
  <c r="N25" i="2"/>
  <c r="M25" i="2"/>
  <c r="N29" i="2"/>
  <c r="M29" i="2"/>
  <c r="N33" i="2"/>
  <c r="M33" i="2"/>
  <c r="N37" i="2"/>
  <c r="M37" i="2"/>
  <c r="D44" i="2"/>
  <c r="M44" i="2"/>
  <c r="N44" i="2"/>
  <c r="M48" i="2"/>
  <c r="N48" i="2"/>
  <c r="M52" i="2"/>
  <c r="N52" i="2"/>
  <c r="M56" i="2"/>
  <c r="N56" i="2"/>
  <c r="M60" i="2"/>
  <c r="N60" i="2"/>
  <c r="M64" i="2"/>
  <c r="N64" i="2"/>
  <c r="M68" i="2"/>
  <c r="N68" i="2"/>
  <c r="M72" i="2"/>
  <c r="N72" i="2"/>
  <c r="N112" i="2"/>
  <c r="M112" i="2"/>
  <c r="M121" i="2"/>
  <c r="N121" i="2"/>
  <c r="N312" i="2"/>
  <c r="M312" i="2"/>
  <c r="N320" i="2"/>
  <c r="M320" i="2"/>
  <c r="N328" i="2"/>
  <c r="M328" i="2"/>
  <c r="N336" i="2"/>
  <c r="M336" i="2"/>
  <c r="N346" i="2"/>
  <c r="M346" i="2"/>
  <c r="N362" i="2"/>
  <c r="M362" i="2"/>
  <c r="N2" i="2"/>
  <c r="N6" i="2"/>
  <c r="N10" i="2"/>
  <c r="M10" i="2"/>
  <c r="N14" i="2"/>
  <c r="M14" i="2"/>
  <c r="N18" i="2"/>
  <c r="M18" i="2"/>
  <c r="N22" i="2"/>
  <c r="M22" i="2"/>
  <c r="N26" i="2"/>
  <c r="M26" i="2"/>
  <c r="N30" i="2"/>
  <c r="M30" i="2"/>
  <c r="N34" i="2"/>
  <c r="M34" i="2"/>
  <c r="N38" i="2"/>
  <c r="M38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M97" i="2"/>
  <c r="N97" i="2"/>
  <c r="N120" i="2"/>
  <c r="M120" i="2"/>
  <c r="M310" i="2"/>
  <c r="N310" i="2"/>
  <c r="M318" i="2"/>
  <c r="N318" i="2"/>
  <c r="M326" i="2"/>
  <c r="N326" i="2"/>
  <c r="M334" i="2"/>
  <c r="N334" i="2"/>
  <c r="N342" i="2"/>
  <c r="M342" i="2"/>
  <c r="N358" i="2"/>
  <c r="M358" i="2"/>
  <c r="N11" i="2"/>
  <c r="M11" i="2"/>
  <c r="N15" i="2"/>
  <c r="M15" i="2"/>
  <c r="N19" i="2"/>
  <c r="M19" i="2"/>
  <c r="N23" i="2"/>
  <c r="M23" i="2"/>
  <c r="N27" i="2"/>
  <c r="M27" i="2"/>
  <c r="N31" i="2"/>
  <c r="M31" i="2"/>
  <c r="N35" i="2"/>
  <c r="M35" i="2"/>
  <c r="N39" i="2"/>
  <c r="M39" i="2"/>
  <c r="N96" i="2"/>
  <c r="M96" i="2"/>
  <c r="M105" i="2"/>
  <c r="N105" i="2"/>
  <c r="N307" i="2"/>
  <c r="M307" i="2"/>
  <c r="N315" i="2"/>
  <c r="M315" i="2"/>
  <c r="N323" i="2"/>
  <c r="M323" i="2"/>
  <c r="N331" i="2"/>
  <c r="M331" i="2"/>
  <c r="N339" i="2"/>
  <c r="M339" i="2"/>
  <c r="N354" i="2"/>
  <c r="M354" i="2"/>
  <c r="M343" i="2"/>
  <c r="M347" i="2"/>
  <c r="M351" i="2"/>
  <c r="M355" i="2"/>
  <c r="M359" i="2"/>
  <c r="M363" i="2"/>
  <c r="M139" i="1"/>
  <c r="O140" i="1"/>
  <c r="N142" i="1"/>
  <c r="M142" i="1"/>
  <c r="N147" i="1"/>
  <c r="O147" i="1"/>
  <c r="O148" i="1"/>
  <c r="N150" i="1"/>
  <c r="M150" i="1"/>
  <c r="N155" i="1"/>
  <c r="O155" i="1"/>
  <c r="O156" i="1"/>
  <c r="N158" i="1"/>
  <c r="M158" i="1"/>
  <c r="N163" i="1"/>
  <c r="O163" i="1"/>
  <c r="O164" i="1"/>
  <c r="N166" i="1"/>
  <c r="M166" i="1"/>
  <c r="N171" i="1"/>
  <c r="O171" i="1"/>
  <c r="O172" i="1"/>
  <c r="N174" i="1"/>
  <c r="M174" i="1"/>
  <c r="N179" i="1"/>
  <c r="O179" i="1"/>
  <c r="O180" i="1"/>
  <c r="N182" i="1"/>
  <c r="M182" i="1"/>
  <c r="N187" i="1"/>
  <c r="O187" i="1"/>
  <c r="O188" i="1"/>
  <c r="N190" i="1"/>
  <c r="M190" i="1"/>
  <c r="N195" i="1"/>
  <c r="O195" i="1"/>
  <c r="O196" i="1"/>
  <c r="N198" i="1"/>
  <c r="M198" i="1"/>
  <c r="N203" i="1"/>
  <c r="O203" i="1"/>
  <c r="O204" i="1"/>
  <c r="N206" i="1"/>
  <c r="M206" i="1"/>
  <c r="N211" i="1"/>
  <c r="O211" i="1"/>
  <c r="O212" i="1"/>
  <c r="N214" i="1"/>
  <c r="M214" i="1"/>
  <c r="N219" i="1"/>
  <c r="O219" i="1"/>
  <c r="O220" i="1"/>
  <c r="N222" i="1"/>
  <c r="M222" i="1"/>
  <c r="N227" i="1"/>
  <c r="O227" i="1"/>
  <c r="O228" i="1"/>
  <c r="N230" i="1"/>
  <c r="M230" i="1"/>
  <c r="N235" i="1"/>
  <c r="O235" i="1"/>
  <c r="O236" i="1"/>
  <c r="N238" i="1"/>
  <c r="M238" i="1"/>
  <c r="N243" i="1"/>
  <c r="O243" i="1"/>
  <c r="O244" i="1"/>
  <c r="N246" i="1"/>
  <c r="M246" i="1"/>
  <c r="N251" i="1"/>
  <c r="O251" i="1"/>
  <c r="O252" i="1"/>
  <c r="N254" i="1"/>
  <c r="M254" i="1"/>
  <c r="N259" i="1"/>
  <c r="O259" i="1"/>
  <c r="O260" i="1"/>
  <c r="N262" i="1"/>
  <c r="M262" i="1"/>
  <c r="N267" i="1"/>
  <c r="O267" i="1"/>
  <c r="O268" i="1"/>
  <c r="N270" i="1"/>
  <c r="M270" i="1"/>
  <c r="N275" i="1"/>
  <c r="O275" i="1"/>
  <c r="O276" i="1"/>
  <c r="N278" i="1"/>
  <c r="M278" i="1"/>
  <c r="N2" i="1"/>
  <c r="M3" i="1"/>
  <c r="D6" i="1"/>
  <c r="N6" i="1"/>
  <c r="M7" i="1"/>
  <c r="D10" i="1"/>
  <c r="N10" i="1"/>
  <c r="M11" i="1"/>
  <c r="N13" i="1"/>
  <c r="N15" i="1"/>
  <c r="N17" i="1"/>
  <c r="N19" i="1"/>
  <c r="N21" i="1"/>
  <c r="N23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M130" i="1"/>
  <c r="N131" i="1"/>
  <c r="M134" i="1"/>
  <c r="N135" i="1"/>
  <c r="N139" i="1"/>
  <c r="O280" i="1"/>
  <c r="N280" i="1"/>
  <c r="M280" i="1"/>
  <c r="O284" i="1"/>
  <c r="N284" i="1"/>
  <c r="M284" i="1"/>
  <c r="O288" i="1"/>
  <c r="N288" i="1"/>
  <c r="M288" i="1"/>
  <c r="O292" i="1"/>
  <c r="N292" i="1"/>
  <c r="M292" i="1"/>
  <c r="O296" i="1"/>
  <c r="N296" i="1"/>
  <c r="M296" i="1"/>
  <c r="O300" i="1"/>
  <c r="N300" i="1"/>
  <c r="M300" i="1"/>
  <c r="O304" i="1"/>
  <c r="N304" i="1"/>
  <c r="M304" i="1"/>
  <c r="O308" i="1"/>
  <c r="N308" i="1"/>
  <c r="M308" i="1"/>
  <c r="O312" i="1"/>
  <c r="N312" i="1"/>
  <c r="M312" i="1"/>
  <c r="O316" i="1"/>
  <c r="N316" i="1"/>
  <c r="M316" i="1"/>
  <c r="O320" i="1"/>
  <c r="N320" i="1"/>
  <c r="M320" i="1"/>
  <c r="O324" i="1"/>
  <c r="N324" i="1"/>
  <c r="M324" i="1"/>
  <c r="O328" i="1"/>
  <c r="N328" i="1"/>
  <c r="M328" i="1"/>
  <c r="O332" i="1"/>
  <c r="N332" i="1"/>
  <c r="M332" i="1"/>
  <c r="O336" i="1"/>
  <c r="N336" i="1"/>
  <c r="M336" i="1"/>
  <c r="O340" i="1"/>
  <c r="N340" i="1"/>
  <c r="M340" i="1"/>
  <c r="D3" i="1"/>
  <c r="N3" i="1"/>
  <c r="D7" i="1"/>
  <c r="N7" i="1"/>
  <c r="D11" i="1"/>
  <c r="N11" i="1"/>
  <c r="D14" i="1"/>
  <c r="D16" i="1"/>
  <c r="D18" i="1"/>
  <c r="D20" i="1"/>
  <c r="D22" i="1"/>
  <c r="D24" i="1"/>
  <c r="M129" i="1"/>
  <c r="N130" i="1"/>
  <c r="M133" i="1"/>
  <c r="N134" i="1"/>
  <c r="M137" i="1"/>
  <c r="N143" i="1"/>
  <c r="O143" i="1"/>
  <c r="N146" i="1"/>
  <c r="M146" i="1"/>
  <c r="N151" i="1"/>
  <c r="O151" i="1"/>
  <c r="N154" i="1"/>
  <c r="M154" i="1"/>
  <c r="N159" i="1"/>
  <c r="O159" i="1"/>
  <c r="N162" i="1"/>
  <c r="M162" i="1"/>
  <c r="N167" i="1"/>
  <c r="O167" i="1"/>
  <c r="N170" i="1"/>
  <c r="M170" i="1"/>
  <c r="N175" i="1"/>
  <c r="O175" i="1"/>
  <c r="N178" i="1"/>
  <c r="M178" i="1"/>
  <c r="N183" i="1"/>
  <c r="O183" i="1"/>
  <c r="N186" i="1"/>
  <c r="M186" i="1"/>
  <c r="N191" i="1"/>
  <c r="O191" i="1"/>
  <c r="N194" i="1"/>
  <c r="M194" i="1"/>
  <c r="N199" i="1"/>
  <c r="O199" i="1"/>
  <c r="N202" i="1"/>
  <c r="M202" i="1"/>
  <c r="N207" i="1"/>
  <c r="O207" i="1"/>
  <c r="N210" i="1"/>
  <c r="M210" i="1"/>
  <c r="N215" i="1"/>
  <c r="O215" i="1"/>
  <c r="N218" i="1"/>
  <c r="M218" i="1"/>
  <c r="N223" i="1"/>
  <c r="O223" i="1"/>
  <c r="N226" i="1"/>
  <c r="M226" i="1"/>
  <c r="N231" i="1"/>
  <c r="O231" i="1"/>
  <c r="N234" i="1"/>
  <c r="M234" i="1"/>
  <c r="N239" i="1"/>
  <c r="O239" i="1"/>
  <c r="N242" i="1"/>
  <c r="M242" i="1"/>
  <c r="N247" i="1"/>
  <c r="O247" i="1"/>
  <c r="N250" i="1"/>
  <c r="M250" i="1"/>
  <c r="N255" i="1"/>
  <c r="O255" i="1"/>
  <c r="N258" i="1"/>
  <c r="M258" i="1"/>
  <c r="N263" i="1"/>
  <c r="O263" i="1"/>
  <c r="N266" i="1"/>
  <c r="M266" i="1"/>
  <c r="N271" i="1"/>
  <c r="O271" i="1"/>
  <c r="N274" i="1"/>
  <c r="M274" i="1"/>
  <c r="F3" i="1"/>
  <c r="F4" i="1" s="1"/>
  <c r="F5" i="1" s="1"/>
  <c r="F6" i="1" s="1"/>
  <c r="F7" i="1" s="1"/>
  <c r="F8" i="1" s="1"/>
  <c r="F9" i="1" s="1"/>
  <c r="F10" i="1" s="1"/>
  <c r="F11" i="1" s="1"/>
  <c r="F12" i="1" s="1"/>
  <c r="O282" i="1"/>
  <c r="N282" i="1"/>
  <c r="M282" i="1"/>
  <c r="O286" i="1"/>
  <c r="N286" i="1"/>
  <c r="M286" i="1"/>
  <c r="O290" i="1"/>
  <c r="N290" i="1"/>
  <c r="M290" i="1"/>
  <c r="O294" i="1"/>
  <c r="N294" i="1"/>
  <c r="M294" i="1"/>
  <c r="O298" i="1"/>
  <c r="N298" i="1"/>
  <c r="M298" i="1"/>
  <c r="O302" i="1"/>
  <c r="N302" i="1"/>
  <c r="M302" i="1"/>
  <c r="O306" i="1"/>
  <c r="N306" i="1"/>
  <c r="M306" i="1"/>
  <c r="O310" i="1"/>
  <c r="N310" i="1"/>
  <c r="M310" i="1"/>
  <c r="O314" i="1"/>
  <c r="N314" i="1"/>
  <c r="M314" i="1"/>
  <c r="O318" i="1"/>
  <c r="N318" i="1"/>
  <c r="M318" i="1"/>
  <c r="O322" i="1"/>
  <c r="N322" i="1"/>
  <c r="M322" i="1"/>
  <c r="O326" i="1"/>
  <c r="N326" i="1"/>
  <c r="M326" i="1"/>
  <c r="O330" i="1"/>
  <c r="N330" i="1"/>
  <c r="M330" i="1"/>
  <c r="O334" i="1"/>
  <c r="N334" i="1"/>
  <c r="M334" i="1"/>
  <c r="O338" i="1"/>
  <c r="N338" i="1"/>
  <c r="M338" i="1"/>
  <c r="O283" i="1"/>
  <c r="N283" i="1"/>
  <c r="M283" i="1"/>
  <c r="O287" i="1"/>
  <c r="N287" i="1"/>
  <c r="M287" i="1"/>
  <c r="O291" i="1"/>
  <c r="N291" i="1"/>
  <c r="M291" i="1"/>
  <c r="O295" i="1"/>
  <c r="N295" i="1"/>
  <c r="M295" i="1"/>
  <c r="O299" i="1"/>
  <c r="N299" i="1"/>
  <c r="M299" i="1"/>
  <c r="O303" i="1"/>
  <c r="N303" i="1"/>
  <c r="M303" i="1"/>
  <c r="O307" i="1"/>
  <c r="N307" i="1"/>
  <c r="M307" i="1"/>
  <c r="O311" i="1"/>
  <c r="N311" i="1"/>
  <c r="M311" i="1"/>
  <c r="O315" i="1"/>
  <c r="N315" i="1"/>
  <c r="M315" i="1"/>
  <c r="O319" i="1"/>
  <c r="N319" i="1"/>
  <c r="M319" i="1"/>
  <c r="O323" i="1"/>
  <c r="N323" i="1"/>
  <c r="M323" i="1"/>
  <c r="O327" i="1"/>
  <c r="N327" i="1"/>
  <c r="M327" i="1"/>
  <c r="O331" i="1"/>
  <c r="N331" i="1"/>
  <c r="M331" i="1"/>
  <c r="O335" i="1"/>
  <c r="N335" i="1"/>
  <c r="M335" i="1"/>
  <c r="O339" i="1"/>
  <c r="N339" i="1"/>
  <c r="M339" i="1"/>
  <c r="O281" i="1"/>
  <c r="N281" i="1"/>
  <c r="M281" i="1"/>
  <c r="O285" i="1"/>
  <c r="N285" i="1"/>
  <c r="M285" i="1"/>
  <c r="O289" i="1"/>
  <c r="N289" i="1"/>
  <c r="M289" i="1"/>
  <c r="O293" i="1"/>
  <c r="N293" i="1"/>
  <c r="M293" i="1"/>
  <c r="O297" i="1"/>
  <c r="N297" i="1"/>
  <c r="M297" i="1"/>
  <c r="O301" i="1"/>
  <c r="N301" i="1"/>
  <c r="M301" i="1"/>
  <c r="O305" i="1"/>
  <c r="N305" i="1"/>
  <c r="M305" i="1"/>
  <c r="O309" i="1"/>
  <c r="N309" i="1"/>
  <c r="M309" i="1"/>
  <c r="O313" i="1"/>
  <c r="N313" i="1"/>
  <c r="M313" i="1"/>
  <c r="O317" i="1"/>
  <c r="N317" i="1"/>
  <c r="M317" i="1"/>
  <c r="O321" i="1"/>
  <c r="N321" i="1"/>
  <c r="M321" i="1"/>
  <c r="O325" i="1"/>
  <c r="N325" i="1"/>
  <c r="M325" i="1"/>
  <c r="O329" i="1"/>
  <c r="N329" i="1"/>
  <c r="M329" i="1"/>
  <c r="O333" i="1"/>
  <c r="N333" i="1"/>
  <c r="M333" i="1"/>
  <c r="O337" i="1"/>
  <c r="N337" i="1"/>
  <c r="M337" i="1"/>
  <c r="O341" i="1"/>
  <c r="N341" i="1"/>
  <c r="M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</calcChain>
</file>

<file path=xl/sharedStrings.xml><?xml version="1.0" encoding="utf-8"?>
<sst xmlns="http://schemas.openxmlformats.org/spreadsheetml/2006/main" count="20" uniqueCount="8">
  <si>
    <t>#</t>
  </si>
  <si>
    <t>Általános iskola (I. kcs - IV. kcs)</t>
  </si>
  <si>
    <t>Pontszám</t>
  </si>
  <si>
    <t>Város</t>
  </si>
  <si>
    <t>Középiskola (V. kcs - VI. kcs)</t>
  </si>
  <si>
    <t>Ált. pont</t>
  </si>
  <si>
    <t>KözépIsk Pont</t>
  </si>
  <si>
    <t>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</si>
</sst>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Aptos Narrow"/>
      <scheme val="minor"/>
    </font>
    <font>
      <sz val="10"/>
      <color theme="1"/>
      <name val="Aptos Narrow"/>
      <scheme val="minor"/>
    </font>
    <font>
      <b/>
      <sz val="10"/>
      <color rgb="FFD9D9D9"/>
      <name val="Aptos Narrow"/>
      <scheme val="minor"/>
    </font>
    <font>
      <sz val="10"/>
      <color rgb="FFD9D9D9"/>
      <name val="Aptos Narrow"/>
      <scheme val="minor"/>
    </font>
    <font>
      <sz val="11"/>
      <color theme="1"/>
      <name val="Aptos Narrow"/>
      <scheme val="minor"/>
    </font>
    <font>
      <sz val="10"/>
      <color rgb="FFD9D9D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esktop\Melinda\Sz&#246;vets&#233;g\Versenyek\DO\2023-2024\Orsz&#225;gos\List&#225;k,%20ered&#233;nyek.xlsx" TargetMode="External"/><Relationship Id="rId1" Type="http://schemas.openxmlformats.org/officeDocument/2006/relationships/externalLinkPath" Target="List&#225;k,%20ered&#233;ny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ros verseny"/>
      <sheetName val="Egyéni verseny (A,B)"/>
      <sheetName val="Országos lista"/>
      <sheetName val="Nevezések"/>
      <sheetName val="A iskolai pontverseny"/>
      <sheetName val="TournamentSW"/>
      <sheetName val="Korlátozások"/>
      <sheetName val="Páros lebonyolítás"/>
      <sheetName val="Bontások"/>
      <sheetName val="1. terület (BP)"/>
      <sheetName val="2. terület (Pest)"/>
      <sheetName val="3. terület (Fejér)"/>
      <sheetName val="5. terület (ÉNy-MO)"/>
      <sheetName val="4. terület (Baranya)"/>
      <sheetName val="6. terület (ÉK-MO)"/>
      <sheetName val="7. terület (D-Alföld)"/>
      <sheetName val="8. terület (É-MO)"/>
      <sheetName val="9. terület (Ny-MO)"/>
      <sheetName val="10. terület (Közép-MO)"/>
      <sheetName val="Bács-Kiskun"/>
      <sheetName val="Baranya"/>
      <sheetName val="Békés"/>
      <sheetName val="Borsod-Abaúj-Zemplén"/>
      <sheetName val="Csongrád"/>
      <sheetName val="BudapesBuda"/>
      <sheetName val="BudapestDél-Pest"/>
      <sheetName val="BudapestÉszak-Pest"/>
      <sheetName val="FejérDél"/>
      <sheetName val="FejérÉszak"/>
      <sheetName val="FejérSzékesfehérvár"/>
      <sheetName val="Pest Dél"/>
      <sheetName val="PestÉszak"/>
      <sheetName val="PestNyugat"/>
      <sheetName val="Győr-Moson-Sopron"/>
      <sheetName val="Hajdú-Bihar"/>
      <sheetName val="Heves"/>
      <sheetName val="Jász-Nagykun-Szolnok"/>
      <sheetName val="Komárom-Esztergom"/>
      <sheetName val="Nógrád"/>
      <sheetName val="Somogy"/>
      <sheetName val="Szabolcs-Szatmár-Bereg"/>
      <sheetName val="Vas"/>
      <sheetName val="Zala"/>
      <sheetName val="Veszprém"/>
      <sheetName val="Tolna"/>
      <sheetName val="Páros nevezések"/>
      <sheetName val="Párosok"/>
      <sheetName val="MDSZ lista"/>
      <sheetName val="B Iskolai pontverseny"/>
      <sheetName val="Csapat nevezések"/>
      <sheetName val="PontokIndulók"/>
    </sheetNames>
    <sheetDataSet>
      <sheetData sheetId="0"/>
      <sheetData sheetId="1"/>
      <sheetData sheetId="2"/>
      <sheetData sheetId="3">
        <row r="1">
          <cell r="J1" t="str">
            <v>Település</v>
          </cell>
          <cell r="K1" t="str">
            <v>Nevező</v>
          </cell>
          <cell r="L1" t="str">
            <v>Csapattag</v>
          </cell>
          <cell r="M1" t="str">
            <v>Testnevelő</v>
          </cell>
          <cell r="N1" t="str">
            <v>Felkészítő</v>
          </cell>
          <cell r="O1" t="str">
            <v>Megye</v>
          </cell>
          <cell r="P1" t="str">
            <v>Kerület</v>
          </cell>
          <cell r="Q1" t="str">
            <v>Kategória</v>
          </cell>
          <cell r="R1" t="str">
            <v>Hiba</v>
          </cell>
          <cell r="S1" t="str">
            <v>Terület</v>
          </cell>
          <cell r="T1" t="str">
            <v>Névismétlés</v>
          </cell>
          <cell r="U1" t="str">
            <v>Területi</v>
          </cell>
          <cell r="V1" t="str">
            <v>Országos</v>
          </cell>
          <cell r="AB1" t="str">
            <v>A Pontszám Ált</v>
          </cell>
          <cell r="AC1" t="str">
            <v>A Pontszám Köz</v>
          </cell>
          <cell r="AD1" t="str">
            <v>B Pontszám Ált</v>
          </cell>
          <cell r="AE1" t="str">
            <v>B Pontszám Köz</v>
          </cell>
        </row>
        <row r="2">
          <cell r="I2" t="str">
            <v>Seregélyesi Baptista Általános Iskola és Alapfokú Művészeti Iskola</v>
          </cell>
          <cell r="J2" t="str">
            <v>Seregélyes</v>
          </cell>
          <cell r="K2" t="str">
            <v>Agócs Marcell</v>
          </cell>
          <cell r="M2" t="str">
            <v>Karkóné Lukácsy Marianna</v>
          </cell>
          <cell r="O2" t="str">
            <v>Fejér/Székesfehérvár</v>
          </cell>
          <cell r="P2" t="str">
            <v>Seregélyes</v>
          </cell>
          <cell r="Q2" t="str">
            <v>csak B</v>
          </cell>
          <cell r="R2" t="str">
            <v>OK</v>
          </cell>
          <cell r="S2">
            <v>3</v>
          </cell>
          <cell r="T2" t="str">
            <v/>
          </cell>
          <cell r="U2" t="str">
            <v/>
          </cell>
          <cell r="V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</row>
        <row r="3">
          <cell r="I3" t="str">
            <v>Huszár Gál Gimnázium, Általános Iskola, Alapfokú Művészeti Iskola és Óvoda</v>
          </cell>
          <cell r="J3" t="str">
            <v>Debrecen</v>
          </cell>
          <cell r="K3" t="str">
            <v>Bácsi Szabolcs</v>
          </cell>
          <cell r="M3" t="str">
            <v>Simon Tamásné</v>
          </cell>
          <cell r="O3" t="str">
            <v>Hajdú-Bihar</v>
          </cell>
          <cell r="P3" t="str">
            <v/>
          </cell>
          <cell r="Q3" t="str">
            <v>csak B</v>
          </cell>
          <cell r="R3" t="str">
            <v>OK</v>
          </cell>
          <cell r="S3">
            <v>6</v>
          </cell>
          <cell r="T3" t="str">
            <v/>
          </cell>
          <cell r="U3" t="str">
            <v/>
          </cell>
          <cell r="V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</row>
        <row r="4">
          <cell r="I4" t="str">
            <v>Érdi Batthyány Sportiskolai Általános Iskola és Gimnázium</v>
          </cell>
          <cell r="J4" t="str">
            <v>Érd</v>
          </cell>
          <cell r="K4" t="str">
            <v>Bálint Benett</v>
          </cell>
          <cell r="M4" t="str">
            <v>Tornai Tibor</v>
          </cell>
          <cell r="O4" t="str">
            <v>Pest/Nyugat</v>
          </cell>
          <cell r="P4" t="str">
            <v>Érd</v>
          </cell>
          <cell r="Q4" t="str">
            <v>csak B</v>
          </cell>
          <cell r="R4" t="str">
            <v>OK</v>
          </cell>
          <cell r="S4">
            <v>2</v>
          </cell>
          <cell r="T4" t="str">
            <v/>
          </cell>
          <cell r="U4" t="str">
            <v/>
          </cell>
          <cell r="V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</row>
        <row r="5">
          <cell r="I5" t="str">
            <v>Jankay Tibor Két Tanítási Nyelvű Általános Iskola</v>
          </cell>
          <cell r="J5" t="str">
            <v>Békéscsaba</v>
          </cell>
          <cell r="K5" t="str">
            <v>Benke Dániel</v>
          </cell>
          <cell r="M5" t="str">
            <v>Blahó Bence</v>
          </cell>
          <cell r="O5" t="str">
            <v>Békés</v>
          </cell>
          <cell r="P5" t="str">
            <v/>
          </cell>
          <cell r="Q5" t="str">
            <v>csak B</v>
          </cell>
          <cell r="R5" t="str">
            <v>OK</v>
          </cell>
          <cell r="S5">
            <v>7</v>
          </cell>
          <cell r="T5" t="str">
            <v/>
          </cell>
          <cell r="U5" t="str">
            <v/>
          </cell>
          <cell r="V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</row>
        <row r="6">
          <cell r="I6" t="str">
            <v>Jókai Mór Református Általános Iskola és Óvoda</v>
          </cell>
          <cell r="J6" t="str">
            <v>Nyíregyháza</v>
          </cell>
          <cell r="K6" t="str">
            <v>Berencsi Nándor</v>
          </cell>
          <cell r="M6" t="str">
            <v>Kelemen Ottó Márk</v>
          </cell>
          <cell r="O6" t="str">
            <v>Szabolcs-Szatmár-Bereg</v>
          </cell>
          <cell r="P6" t="str">
            <v/>
          </cell>
          <cell r="Q6" t="str">
            <v>csak B</v>
          </cell>
          <cell r="R6" t="str">
            <v>OK</v>
          </cell>
          <cell r="S6">
            <v>6</v>
          </cell>
          <cell r="T6" t="str">
            <v/>
          </cell>
          <cell r="U6">
            <v>1</v>
          </cell>
          <cell r="V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</row>
        <row r="7">
          <cell r="I7" t="str">
            <v>Creascola Két Tanítási Nyelvű Általános Iskola és Nyolcosztályos Gimnázium</v>
          </cell>
          <cell r="J7" t="str">
            <v>Budaörs</v>
          </cell>
          <cell r="K7" t="str">
            <v>Binó Ádám</v>
          </cell>
          <cell r="M7" t="str">
            <v>Csermely Vera</v>
          </cell>
          <cell r="O7" t="str">
            <v>Pest/Nyugat</v>
          </cell>
          <cell r="P7" t="str">
            <v>Budaörs</v>
          </cell>
          <cell r="Q7" t="str">
            <v>csak B</v>
          </cell>
          <cell r="R7" t="str">
            <v>OK</v>
          </cell>
          <cell r="S7">
            <v>2</v>
          </cell>
          <cell r="T7" t="str">
            <v/>
          </cell>
          <cell r="U7">
            <v>1</v>
          </cell>
          <cell r="V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</row>
        <row r="8">
          <cell r="I8" t="str">
            <v>Budapest XVI. Kerületi Batthyány Ilona Általános Iskola</v>
          </cell>
          <cell r="J8" t="str">
            <v>Budapest XVI. kerület</v>
          </cell>
          <cell r="K8" t="str">
            <v>Biszak Nimród</v>
          </cell>
          <cell r="M8" t="str">
            <v>Sal Gábor Imre</v>
          </cell>
          <cell r="O8" t="str">
            <v>Budapest/Észak-Pest</v>
          </cell>
          <cell r="P8" t="str">
            <v>Budapest XVI. kerület</v>
          </cell>
          <cell r="Q8" t="str">
            <v>A vagy B</v>
          </cell>
          <cell r="R8" t="str">
            <v>OK</v>
          </cell>
          <cell r="S8">
            <v>1</v>
          </cell>
          <cell r="T8" t="str">
            <v/>
          </cell>
          <cell r="U8">
            <v>1</v>
          </cell>
          <cell r="V8">
            <v>1</v>
          </cell>
          <cell r="AB8" t="str">
            <v/>
          </cell>
          <cell r="AC8" t="str">
            <v/>
          </cell>
          <cell r="AD8">
            <v>4</v>
          </cell>
          <cell r="AE8">
            <v>0</v>
          </cell>
        </row>
        <row r="9">
          <cell r="I9" t="str">
            <v>Tiszateleki Hunyadi Mátyás Általános Iskola</v>
          </cell>
          <cell r="J9" t="str">
            <v>Tiszatelek</v>
          </cell>
          <cell r="K9" t="str">
            <v>Boros Botond</v>
          </cell>
          <cell r="M9" t="str">
            <v>Veress Károly</v>
          </cell>
          <cell r="O9" t="str">
            <v>Szabolcs-Szatmár-Bereg</v>
          </cell>
          <cell r="P9" t="str">
            <v/>
          </cell>
          <cell r="Q9" t="str">
            <v>csak B</v>
          </cell>
          <cell r="R9" t="str">
            <v>OK</v>
          </cell>
          <cell r="S9">
            <v>6</v>
          </cell>
          <cell r="T9" t="str">
            <v/>
          </cell>
          <cell r="U9">
            <v>1</v>
          </cell>
          <cell r="V9">
            <v>1</v>
          </cell>
          <cell r="AB9" t="str">
            <v/>
          </cell>
          <cell r="AC9" t="str">
            <v/>
          </cell>
          <cell r="AD9">
            <v>1</v>
          </cell>
          <cell r="AE9">
            <v>0</v>
          </cell>
        </row>
        <row r="10">
          <cell r="I10" t="str">
            <v>Szent Miklós Görögkatolikus Általános Iskola</v>
          </cell>
          <cell r="J10" t="str">
            <v>Nyíregyháza</v>
          </cell>
          <cell r="K10" t="str">
            <v>Czakó Ákos</v>
          </cell>
          <cell r="M10" t="str">
            <v>Mácsai Irén</v>
          </cell>
          <cell r="O10" t="str">
            <v>Szabolcs-Szatmár-Bereg</v>
          </cell>
          <cell r="P10" t="str">
            <v/>
          </cell>
          <cell r="Q10" t="str">
            <v>csak B</v>
          </cell>
          <cell r="R10" t="str">
            <v>OK</v>
          </cell>
          <cell r="S10">
            <v>6</v>
          </cell>
          <cell r="T10" t="str">
            <v/>
          </cell>
          <cell r="U10">
            <v>1</v>
          </cell>
          <cell r="V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</row>
        <row r="11">
          <cell r="I11" t="str">
            <v>Dr. Hepp Ferenc Általános Iskola</v>
          </cell>
          <cell r="J11" t="str">
            <v>Békés</v>
          </cell>
          <cell r="K11" t="str">
            <v>Czira Viktor Levente</v>
          </cell>
          <cell r="M11" t="str">
            <v>Veres Zsolt Péter</v>
          </cell>
          <cell r="O11" t="str">
            <v>Békés</v>
          </cell>
          <cell r="P11" t="str">
            <v/>
          </cell>
          <cell r="Q11" t="str">
            <v>csak B</v>
          </cell>
          <cell r="R11" t="str">
            <v>OK</v>
          </cell>
          <cell r="S11">
            <v>7</v>
          </cell>
          <cell r="T11" t="str">
            <v/>
          </cell>
          <cell r="U11">
            <v>1</v>
          </cell>
          <cell r="V11">
            <v>1</v>
          </cell>
          <cell r="AB11" t="str">
            <v/>
          </cell>
          <cell r="AC11" t="str">
            <v/>
          </cell>
          <cell r="AD11">
            <v>0</v>
          </cell>
          <cell r="AE11">
            <v>0</v>
          </cell>
        </row>
        <row r="12">
          <cell r="I12" t="str">
            <v>Lajosmizsei Fekete István Sportiskolai Általános Iskola</v>
          </cell>
          <cell r="J12" t="str">
            <v>Lajosmizse</v>
          </cell>
          <cell r="K12" t="str">
            <v>Cseh Tamás</v>
          </cell>
          <cell r="M12" t="str">
            <v>Szekeres László</v>
          </cell>
          <cell r="O12" t="str">
            <v>Bács-Kiskun</v>
          </cell>
          <cell r="P12" t="str">
            <v/>
          </cell>
          <cell r="Q12" t="str">
            <v>csak B</v>
          </cell>
          <cell r="R12" t="str">
            <v>OK</v>
          </cell>
          <cell r="S12">
            <v>10</v>
          </cell>
          <cell r="T12" t="str">
            <v/>
          </cell>
          <cell r="U12">
            <v>1</v>
          </cell>
          <cell r="V12">
            <v>1</v>
          </cell>
          <cell r="AB12" t="str">
            <v/>
          </cell>
          <cell r="AC12" t="str">
            <v/>
          </cell>
          <cell r="AD12">
            <v>6</v>
          </cell>
          <cell r="AE12">
            <v>0</v>
          </cell>
        </row>
        <row r="13">
          <cell r="I13" t="str">
            <v>Debreceni Egyetem Kossuth Lajos Gyakorló Gimnáziuma és Általános Iskolája</v>
          </cell>
          <cell r="J13" t="str">
            <v>Debrecen</v>
          </cell>
          <cell r="K13" t="str">
            <v>Csige Vince Tamás</v>
          </cell>
          <cell r="M13" t="str">
            <v>Ökrös Tamás János</v>
          </cell>
          <cell r="O13" t="str">
            <v>Hajdú-Bihar</v>
          </cell>
          <cell r="P13" t="str">
            <v/>
          </cell>
          <cell r="Q13" t="str">
            <v>csak B</v>
          </cell>
          <cell r="R13" t="str">
            <v>OK</v>
          </cell>
          <cell r="S13">
            <v>6</v>
          </cell>
          <cell r="T13" t="str">
            <v/>
          </cell>
          <cell r="U13" t="str">
            <v/>
          </cell>
          <cell r="V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</row>
        <row r="14">
          <cell r="I14" t="str">
            <v>Árpád-házi Szent Margit Óvoda, Általános Iskola, Gimnázium és Kollégium</v>
          </cell>
          <cell r="J14" t="str">
            <v>Kőszeg</v>
          </cell>
          <cell r="K14" t="str">
            <v>Dán Bertalan</v>
          </cell>
          <cell r="M14" t="str">
            <v>Hóborné Edöcsény Nóra</v>
          </cell>
          <cell r="O14" t="str">
            <v>Vas</v>
          </cell>
          <cell r="P14" t="str">
            <v/>
          </cell>
          <cell r="Q14" t="str">
            <v>csak B</v>
          </cell>
          <cell r="R14" t="str">
            <v>OK</v>
          </cell>
          <cell r="S14">
            <v>9</v>
          </cell>
          <cell r="T14" t="str">
            <v/>
          </cell>
          <cell r="U14">
            <v>1</v>
          </cell>
          <cell r="V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</row>
        <row r="15">
          <cell r="I15" t="str">
            <v>Romhányi II. Rákóczi Ferenc Általános Iskola</v>
          </cell>
          <cell r="J15" t="str">
            <v>Romhány</v>
          </cell>
          <cell r="K15" t="str">
            <v>Dévényi Bese Baltazár</v>
          </cell>
          <cell r="M15" t="str">
            <v>Szaniszlóné Hajduk Hajnalka</v>
          </cell>
          <cell r="N15" t="str">
            <v>Kőmives Éva</v>
          </cell>
          <cell r="O15" t="str">
            <v>Nógrád</v>
          </cell>
          <cell r="P15" t="str">
            <v/>
          </cell>
          <cell r="Q15" t="str">
            <v>csak B</v>
          </cell>
          <cell r="R15" t="str">
            <v>OK</v>
          </cell>
          <cell r="S15">
            <v>8</v>
          </cell>
          <cell r="T15" t="str">
            <v/>
          </cell>
          <cell r="U15">
            <v>1</v>
          </cell>
          <cell r="V15">
            <v>1</v>
          </cell>
          <cell r="AB15" t="str">
            <v/>
          </cell>
          <cell r="AC15" t="str">
            <v/>
          </cell>
          <cell r="AD15">
            <v>0</v>
          </cell>
          <cell r="AE15">
            <v>0</v>
          </cell>
        </row>
        <row r="16">
          <cell r="I16" t="str">
            <v>Seregélyesi Baptista Általános Iskola és Alapfokú Művészeti Iskola</v>
          </cell>
          <cell r="J16" t="str">
            <v>Seregélyes</v>
          </cell>
          <cell r="K16" t="str">
            <v>Farkas Balázs Barnabás</v>
          </cell>
          <cell r="M16" t="str">
            <v>Karkóné Lukácsy Marianna</v>
          </cell>
          <cell r="O16" t="str">
            <v>Fejér/Székesfehérvár</v>
          </cell>
          <cell r="P16" t="str">
            <v>Seregélyes</v>
          </cell>
          <cell r="Q16" t="str">
            <v>csak B</v>
          </cell>
          <cell r="R16" t="str">
            <v>OK</v>
          </cell>
          <cell r="S16">
            <v>3</v>
          </cell>
          <cell r="T16" t="str">
            <v/>
          </cell>
          <cell r="U16">
            <v>1</v>
          </cell>
          <cell r="V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</row>
        <row r="17">
          <cell r="I17" t="str">
            <v>Szent István Katolikus Általános Iskola</v>
          </cell>
          <cell r="J17" t="str">
            <v>Mezőkövesd</v>
          </cell>
          <cell r="K17" t="str">
            <v>Farkas Tamás</v>
          </cell>
          <cell r="M17" t="str">
            <v>Csuhai Katalin</v>
          </cell>
          <cell r="O17" t="str">
            <v>Borsod-Abaúj-Zemplén</v>
          </cell>
          <cell r="P17" t="str">
            <v/>
          </cell>
          <cell r="Q17" t="str">
            <v>csak B</v>
          </cell>
          <cell r="R17" t="str">
            <v>OK</v>
          </cell>
          <cell r="S17">
            <v>8</v>
          </cell>
          <cell r="T17" t="str">
            <v/>
          </cell>
          <cell r="U17">
            <v>1</v>
          </cell>
          <cell r="V17">
            <v>1</v>
          </cell>
          <cell r="AB17" t="str">
            <v/>
          </cell>
          <cell r="AC17" t="str">
            <v/>
          </cell>
          <cell r="AD17">
            <v>0</v>
          </cell>
          <cell r="AE17">
            <v>0</v>
          </cell>
        </row>
        <row r="18">
          <cell r="I18" t="str">
            <v>Magvető Református Magyar - Angol Két Tanítási Nyelvű Általános Iskola és Óvoda</v>
          </cell>
          <cell r="J18" t="str">
            <v>Gyula</v>
          </cell>
          <cell r="K18" t="str">
            <v>Fehér Ákos</v>
          </cell>
          <cell r="M18" t="str">
            <v>Dávid Szilvia</v>
          </cell>
          <cell r="O18" t="str">
            <v>Békés</v>
          </cell>
          <cell r="P18" t="str">
            <v/>
          </cell>
          <cell r="Q18" t="str">
            <v>csak B</v>
          </cell>
          <cell r="R18" t="str">
            <v>OK</v>
          </cell>
          <cell r="S18">
            <v>7</v>
          </cell>
          <cell r="T18" t="str">
            <v/>
          </cell>
          <cell r="U18">
            <v>1</v>
          </cell>
          <cell r="V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</row>
        <row r="19">
          <cell r="I19" t="str">
            <v>Huszár Gál Gimnázium, Általános Iskola, Alapfokú Művészeti Iskola és Óvoda</v>
          </cell>
          <cell r="J19" t="str">
            <v>Debrecen</v>
          </cell>
          <cell r="K19" t="str">
            <v>Fekete Áron</v>
          </cell>
          <cell r="M19" t="str">
            <v>Simon Tamásné</v>
          </cell>
          <cell r="O19" t="str">
            <v>Hajdú-Bihar</v>
          </cell>
          <cell r="P19" t="str">
            <v/>
          </cell>
          <cell r="Q19" t="str">
            <v>csak B</v>
          </cell>
          <cell r="R19" t="str">
            <v>OK</v>
          </cell>
          <cell r="S19">
            <v>6</v>
          </cell>
          <cell r="T19" t="str">
            <v/>
          </cell>
          <cell r="U19" t="str">
            <v/>
          </cell>
          <cell r="V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</row>
        <row r="20">
          <cell r="I20" t="str">
            <v>Seregélyesi Baptista Általános Iskola és Alapfokú Művészeti Iskola</v>
          </cell>
          <cell r="J20" t="str">
            <v>Seregélyes</v>
          </cell>
          <cell r="K20" t="str">
            <v>Fekete Norman</v>
          </cell>
          <cell r="M20" t="str">
            <v>Karkóné Lukácsy Marianna</v>
          </cell>
          <cell r="O20" t="str">
            <v>Fejér/Székesfehérvár</v>
          </cell>
          <cell r="P20" t="str">
            <v>Seregélyes</v>
          </cell>
          <cell r="Q20" t="str">
            <v>csak B</v>
          </cell>
          <cell r="R20" t="str">
            <v>OK</v>
          </cell>
          <cell r="S20">
            <v>3</v>
          </cell>
          <cell r="T20" t="str">
            <v/>
          </cell>
          <cell r="U20" t="str">
            <v/>
          </cell>
          <cell r="V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</row>
        <row r="21">
          <cell r="I21" t="str">
            <v>Seregélyesi Baptista Általános Iskola és Alapfokú Művészeti Iskola</v>
          </cell>
          <cell r="J21" t="str">
            <v>Seregélyes</v>
          </cell>
          <cell r="K21" t="str">
            <v>Fischer Márton</v>
          </cell>
          <cell r="M21" t="str">
            <v>Karkóné Lukácsy Marianna</v>
          </cell>
          <cell r="O21" t="str">
            <v>Fejér/Székesfehérvár</v>
          </cell>
          <cell r="P21" t="str">
            <v>Seregélyes</v>
          </cell>
          <cell r="Q21" t="str">
            <v>csak B</v>
          </cell>
          <cell r="R21" t="str">
            <v>OK</v>
          </cell>
          <cell r="S21">
            <v>3</v>
          </cell>
          <cell r="T21" t="str">
            <v/>
          </cell>
          <cell r="U21" t="str">
            <v/>
          </cell>
          <cell r="V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</row>
        <row r="22">
          <cell r="I22" t="str">
            <v>Kesjár Csaba Általános Iskola</v>
          </cell>
          <cell r="J22" t="str">
            <v>Budaörs</v>
          </cell>
          <cell r="K22" t="str">
            <v>Forgács Márton</v>
          </cell>
          <cell r="M22" t="str">
            <v>Kundermann-Weisz Georgina</v>
          </cell>
          <cell r="O22" t="str">
            <v>Pest/Nyugat</v>
          </cell>
          <cell r="P22" t="str">
            <v>Budaörs</v>
          </cell>
          <cell r="Q22" t="str">
            <v>csak B</v>
          </cell>
          <cell r="R22" t="str">
            <v>OK</v>
          </cell>
          <cell r="S22">
            <v>2</v>
          </cell>
          <cell r="T22" t="str">
            <v/>
          </cell>
          <cell r="U22">
            <v>1</v>
          </cell>
          <cell r="V22">
            <v>1</v>
          </cell>
          <cell r="AB22" t="str">
            <v/>
          </cell>
          <cell r="AC22" t="str">
            <v/>
          </cell>
          <cell r="AD22">
            <v>2</v>
          </cell>
          <cell r="AE22">
            <v>0</v>
          </cell>
        </row>
        <row r="23">
          <cell r="I23" t="str">
            <v>Érdi Batthyány Sportiskolai Általános Iskola és Gimnázium</v>
          </cell>
          <cell r="J23" t="str">
            <v>Érd</v>
          </cell>
          <cell r="K23" t="str">
            <v>Frena Dávid</v>
          </cell>
          <cell r="M23" t="str">
            <v>Tornai Tibor</v>
          </cell>
          <cell r="O23" t="str">
            <v>Pest/Nyugat</v>
          </cell>
          <cell r="P23" t="str">
            <v>Érd</v>
          </cell>
          <cell r="Q23" t="str">
            <v>csak B</v>
          </cell>
          <cell r="R23" t="str">
            <v>OK</v>
          </cell>
          <cell r="S23">
            <v>2</v>
          </cell>
          <cell r="T23" t="str">
            <v/>
          </cell>
          <cell r="U23" t="str">
            <v/>
          </cell>
          <cell r="V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</row>
        <row r="24">
          <cell r="I24" t="str">
            <v>Debreceni Árpád Vezér Általános Iskola</v>
          </cell>
          <cell r="J24" t="str">
            <v>Debrecen</v>
          </cell>
          <cell r="K24" t="str">
            <v>Galambos Dániel</v>
          </cell>
          <cell r="M24" t="str">
            <v>Nagy Csaba Imre</v>
          </cell>
          <cell r="O24" t="str">
            <v>Hajdú-Bihar</v>
          </cell>
          <cell r="P24" t="str">
            <v/>
          </cell>
          <cell r="Q24" t="str">
            <v>csak B</v>
          </cell>
          <cell r="R24" t="str">
            <v>OK</v>
          </cell>
          <cell r="S24">
            <v>6</v>
          </cell>
          <cell r="T24" t="str">
            <v/>
          </cell>
          <cell r="U24">
            <v>1</v>
          </cell>
          <cell r="V24">
            <v>1</v>
          </cell>
          <cell r="AB24" t="str">
            <v/>
          </cell>
          <cell r="AC24" t="str">
            <v/>
          </cell>
          <cell r="AD24">
            <v>2</v>
          </cell>
          <cell r="AE24">
            <v>0</v>
          </cell>
        </row>
        <row r="25">
          <cell r="I25" t="str">
            <v>Seregélyesi Baptista Általános Iskola és Alapfokú Művészeti Iskola</v>
          </cell>
          <cell r="J25" t="str">
            <v>Seregélyes</v>
          </cell>
          <cell r="K25" t="str">
            <v>Gelencsér István Bertalan</v>
          </cell>
          <cell r="M25" t="str">
            <v>Karkóné Lukácsy Marianna</v>
          </cell>
          <cell r="O25" t="str">
            <v>Fejér/Székesfehérvár</v>
          </cell>
          <cell r="P25" t="str">
            <v>Seregélyes</v>
          </cell>
          <cell r="Q25" t="str">
            <v>csak B</v>
          </cell>
          <cell r="R25" t="str">
            <v>OK</v>
          </cell>
          <cell r="S25">
            <v>3</v>
          </cell>
          <cell r="T25" t="str">
            <v/>
          </cell>
          <cell r="U25">
            <v>1</v>
          </cell>
          <cell r="V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</row>
        <row r="26">
          <cell r="I26" t="str">
            <v>Debreceni Vörösmarty Mihály Általános Iskola és Alapfokú Művészeti Iskola</v>
          </cell>
          <cell r="J26" t="str">
            <v>Debrecen</v>
          </cell>
          <cell r="K26" t="str">
            <v>Hajdu Levente Nimród</v>
          </cell>
          <cell r="M26" t="str">
            <v>Kötelesné Moravcsik Erika</v>
          </cell>
          <cell r="O26" t="str">
            <v>Hajdú-Bihar</v>
          </cell>
          <cell r="P26" t="str">
            <v/>
          </cell>
          <cell r="Q26" t="str">
            <v>csak B</v>
          </cell>
          <cell r="R26" t="str">
            <v>OK</v>
          </cell>
          <cell r="S26">
            <v>6</v>
          </cell>
          <cell r="T26" t="str">
            <v/>
          </cell>
          <cell r="U26" t="str">
            <v/>
          </cell>
          <cell r="V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</row>
        <row r="27">
          <cell r="I27" t="str">
            <v>Debreceni Kinizsi Pál Általános Iskola</v>
          </cell>
          <cell r="J27" t="str">
            <v>Debrecen</v>
          </cell>
          <cell r="K27" t="str">
            <v>Harangi Máté</v>
          </cell>
          <cell r="M27" t="str">
            <v>Dandéné Varga Mária</v>
          </cell>
          <cell r="N27" t="str">
            <v>Mester József</v>
          </cell>
          <cell r="O27" t="str">
            <v>Hajdú-Bihar</v>
          </cell>
          <cell r="P27" t="str">
            <v/>
          </cell>
          <cell r="Q27" t="str">
            <v>csak B</v>
          </cell>
          <cell r="R27" t="str">
            <v>OK</v>
          </cell>
          <cell r="S27">
            <v>6</v>
          </cell>
          <cell r="T27" t="str">
            <v/>
          </cell>
          <cell r="U27" t="str">
            <v/>
          </cell>
          <cell r="V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</row>
        <row r="28">
          <cell r="I28" t="str">
            <v>Seregélyesi Baptista Általános Iskola és Alapfokú Művészeti Iskola</v>
          </cell>
          <cell r="J28" t="str">
            <v>Seregélyes</v>
          </cell>
          <cell r="K28" t="str">
            <v>Horváth Péter</v>
          </cell>
          <cell r="M28" t="str">
            <v>Karkóné Lukácsy Marianna</v>
          </cell>
          <cell r="O28" t="str">
            <v>Fejér/Székesfehérvár</v>
          </cell>
          <cell r="P28" t="str">
            <v>Seregélyes</v>
          </cell>
          <cell r="Q28" t="str">
            <v>csak B</v>
          </cell>
          <cell r="R28" t="str">
            <v>OK</v>
          </cell>
          <cell r="S28">
            <v>3</v>
          </cell>
          <cell r="T28" t="str">
            <v/>
          </cell>
          <cell r="U28" t="str">
            <v/>
          </cell>
          <cell r="V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</row>
        <row r="29">
          <cell r="I29" t="str">
            <v>Debreceni Vörösmarty Mihály Általános Iskola és Alapfokú Művészeti Iskola</v>
          </cell>
          <cell r="J29" t="str">
            <v>Debrecen</v>
          </cell>
          <cell r="K29" t="str">
            <v>Iváncsits Soma</v>
          </cell>
          <cell r="M29" t="str">
            <v>Kötelesné Moravcsik Erika</v>
          </cell>
          <cell r="O29" t="str">
            <v>Hajdú-Bihar</v>
          </cell>
          <cell r="P29" t="str">
            <v/>
          </cell>
          <cell r="Q29" t="str">
            <v>csak B</v>
          </cell>
          <cell r="R29" t="str">
            <v>OK</v>
          </cell>
          <cell r="S29">
            <v>6</v>
          </cell>
          <cell r="T29" t="str">
            <v/>
          </cell>
          <cell r="U29">
            <v>1</v>
          </cell>
          <cell r="V29">
            <v>1</v>
          </cell>
          <cell r="AB29" t="str">
            <v/>
          </cell>
          <cell r="AC29" t="str">
            <v/>
          </cell>
          <cell r="AD29">
            <v>4</v>
          </cell>
          <cell r="AE29">
            <v>0</v>
          </cell>
        </row>
        <row r="30">
          <cell r="I30" t="str">
            <v>Huszár Gál Gimnázium, Általános Iskola, Alapfokú Művészeti Iskola és Óvoda</v>
          </cell>
          <cell r="J30" t="str">
            <v>Debrecen</v>
          </cell>
          <cell r="K30" t="str">
            <v>Jakab Joel</v>
          </cell>
          <cell r="M30" t="str">
            <v>Simon Tamásné</v>
          </cell>
          <cell r="O30" t="str">
            <v>Hajdú-Bihar</v>
          </cell>
          <cell r="P30" t="str">
            <v/>
          </cell>
          <cell r="Q30" t="str">
            <v>csak B</v>
          </cell>
          <cell r="R30" t="str">
            <v>OK</v>
          </cell>
          <cell r="S30">
            <v>6</v>
          </cell>
          <cell r="T30" t="str">
            <v/>
          </cell>
          <cell r="U30" t="str">
            <v/>
          </cell>
          <cell r="V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</row>
        <row r="31">
          <cell r="I31" t="str">
            <v>Romhányi II. Rákóczi Ferenc Általános Iskola</v>
          </cell>
          <cell r="J31" t="str">
            <v>Romhány</v>
          </cell>
          <cell r="K31" t="str">
            <v>Jeszenszki Hunor</v>
          </cell>
          <cell r="M31" t="str">
            <v>Szaniszlóné Hajduk Hajnalka</v>
          </cell>
          <cell r="N31" t="str">
            <v>Kőmives Éva</v>
          </cell>
          <cell r="O31" t="str">
            <v>Nógrád</v>
          </cell>
          <cell r="P31" t="str">
            <v/>
          </cell>
          <cell r="Q31" t="str">
            <v>csak B</v>
          </cell>
          <cell r="R31" t="str">
            <v>OK</v>
          </cell>
          <cell r="S31">
            <v>8</v>
          </cell>
          <cell r="T31" t="str">
            <v/>
          </cell>
          <cell r="U31">
            <v>1</v>
          </cell>
          <cell r="V31">
            <v>1</v>
          </cell>
          <cell r="AB31" t="str">
            <v/>
          </cell>
          <cell r="AC31" t="str">
            <v/>
          </cell>
          <cell r="AD31">
            <v>1</v>
          </cell>
          <cell r="AE31">
            <v>0</v>
          </cell>
        </row>
        <row r="32">
          <cell r="I32" t="str">
            <v>Magvető Református Magyar - Angol Két Tanítási Nyelvű Általános Iskola és Óvoda</v>
          </cell>
          <cell r="J32" t="str">
            <v>Gyula</v>
          </cell>
          <cell r="K32" t="str">
            <v>Karácsony Ádám</v>
          </cell>
          <cell r="M32" t="str">
            <v>Dávid Szilvia</v>
          </cell>
          <cell r="O32" t="str">
            <v>Békés</v>
          </cell>
          <cell r="P32" t="str">
            <v/>
          </cell>
          <cell r="Q32" t="str">
            <v>csak B</v>
          </cell>
          <cell r="R32" t="str">
            <v>OK</v>
          </cell>
          <cell r="S32">
            <v>7</v>
          </cell>
          <cell r="T32" t="str">
            <v/>
          </cell>
          <cell r="U32">
            <v>1</v>
          </cell>
          <cell r="V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</row>
        <row r="33">
          <cell r="I33" t="str">
            <v>Apponyi Albert Általános Iskola</v>
          </cell>
          <cell r="J33" t="str">
            <v>Gencsapáti</v>
          </cell>
          <cell r="K33" t="str">
            <v>Katona Bálint</v>
          </cell>
          <cell r="M33" t="str">
            <v>Rédecsi Bence</v>
          </cell>
          <cell r="O33" t="str">
            <v>Vas</v>
          </cell>
          <cell r="P33" t="str">
            <v/>
          </cell>
          <cell r="Q33" t="str">
            <v>csak B</v>
          </cell>
          <cell r="R33" t="str">
            <v>OK</v>
          </cell>
          <cell r="S33">
            <v>9</v>
          </cell>
          <cell r="T33" t="str">
            <v/>
          </cell>
          <cell r="U33">
            <v>1</v>
          </cell>
          <cell r="V33">
            <v>1</v>
          </cell>
          <cell r="AB33" t="str">
            <v/>
          </cell>
          <cell r="AC33" t="str">
            <v/>
          </cell>
          <cell r="AD33">
            <v>1</v>
          </cell>
          <cell r="AE33">
            <v>0</v>
          </cell>
        </row>
        <row r="34">
          <cell r="I34" t="str">
            <v>Huszár Gál Gimnázium, Általános Iskola, Alapfokú Művészeti Iskola és Óvoda</v>
          </cell>
          <cell r="J34" t="str">
            <v>Debrecen</v>
          </cell>
          <cell r="K34" t="str">
            <v>Kerti Levente Noé</v>
          </cell>
          <cell r="M34" t="str">
            <v>Simon Tamásné</v>
          </cell>
          <cell r="O34" t="str">
            <v>Hajdú-Bihar</v>
          </cell>
          <cell r="P34" t="str">
            <v/>
          </cell>
          <cell r="Q34" t="str">
            <v>csak B</v>
          </cell>
          <cell r="R34" t="str">
            <v>OK</v>
          </cell>
          <cell r="S34">
            <v>6</v>
          </cell>
          <cell r="T34" t="str">
            <v/>
          </cell>
          <cell r="U34" t="str">
            <v/>
          </cell>
          <cell r="V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</row>
        <row r="35">
          <cell r="I35" t="str">
            <v>Jáki Nagy Márton Nyelvoktató Nemzetiségi Általános Iskola</v>
          </cell>
          <cell r="J35" t="str">
            <v>Ják</v>
          </cell>
          <cell r="K35" t="str">
            <v>Kiricsi Maxim</v>
          </cell>
          <cell r="M35" t="str">
            <v>Nagy Ferenc</v>
          </cell>
          <cell r="O35" t="str">
            <v>Vas</v>
          </cell>
          <cell r="P35" t="str">
            <v/>
          </cell>
          <cell r="Q35" t="str">
            <v>csak B</v>
          </cell>
          <cell r="R35" t="str">
            <v>OK</v>
          </cell>
          <cell r="S35">
            <v>9</v>
          </cell>
          <cell r="T35" t="str">
            <v/>
          </cell>
          <cell r="U35">
            <v>1</v>
          </cell>
          <cell r="V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</row>
        <row r="36">
          <cell r="I36" t="str">
            <v>Szent József Óvoda, Általános Iskola, Gimnázium és Kollégium</v>
          </cell>
          <cell r="J36" t="str">
            <v>Debrecen</v>
          </cell>
          <cell r="K36" t="str">
            <v>Kurtás Dominik</v>
          </cell>
          <cell r="M36" t="str">
            <v>Jóga András Roland</v>
          </cell>
          <cell r="N36" t="str">
            <v>Mester József</v>
          </cell>
          <cell r="O36" t="str">
            <v>Hajdú-Bihar</v>
          </cell>
          <cell r="P36" t="str">
            <v/>
          </cell>
          <cell r="Q36" t="str">
            <v>csak B</v>
          </cell>
          <cell r="R36" t="str">
            <v>OK</v>
          </cell>
          <cell r="S36">
            <v>6</v>
          </cell>
          <cell r="T36" t="str">
            <v/>
          </cell>
          <cell r="U36" t="str">
            <v/>
          </cell>
          <cell r="V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</row>
        <row r="37">
          <cell r="I37" t="str">
            <v>Zamárdi Fekete István Általános Iskola</v>
          </cell>
          <cell r="J37" t="str">
            <v>Zamárdi</v>
          </cell>
          <cell r="K37" t="str">
            <v>Lázár Lehel</v>
          </cell>
          <cell r="M37" t="str">
            <v>Galó Tibor</v>
          </cell>
          <cell r="O37" t="str">
            <v>Somogy</v>
          </cell>
          <cell r="P37" t="str">
            <v/>
          </cell>
          <cell r="Q37" t="str">
            <v>csak B</v>
          </cell>
          <cell r="R37" t="str">
            <v>OK</v>
          </cell>
          <cell r="S37">
            <v>9</v>
          </cell>
          <cell r="T37" t="str">
            <v/>
          </cell>
          <cell r="U37">
            <v>1</v>
          </cell>
          <cell r="V37">
            <v>1</v>
          </cell>
          <cell r="AB37" t="str">
            <v/>
          </cell>
          <cell r="AC37" t="str">
            <v/>
          </cell>
          <cell r="AD37">
            <v>0</v>
          </cell>
          <cell r="AE37">
            <v>0</v>
          </cell>
        </row>
        <row r="38">
          <cell r="I38" t="str">
            <v>Ádám Jenő Általános Iskola és Alapfokú Művészeti Iskola</v>
          </cell>
          <cell r="J38" t="str">
            <v>Bordány</v>
          </cell>
          <cell r="K38" t="str">
            <v>Lehel Benett Borisz</v>
          </cell>
          <cell r="M38" t="str">
            <v>Kiss Csaba</v>
          </cell>
          <cell r="N38" t="str">
            <v>Bálint Lászlóné</v>
          </cell>
          <cell r="O38" t="str">
            <v>Csongrád-Csanád</v>
          </cell>
          <cell r="P38" t="str">
            <v/>
          </cell>
          <cell r="Q38" t="str">
            <v>csak B</v>
          </cell>
          <cell r="R38" t="str">
            <v>OK</v>
          </cell>
          <cell r="S38">
            <v>7</v>
          </cell>
          <cell r="T38" t="str">
            <v/>
          </cell>
          <cell r="U38">
            <v>1</v>
          </cell>
          <cell r="V38">
            <v>1</v>
          </cell>
          <cell r="AB38" t="str">
            <v/>
          </cell>
          <cell r="AC38" t="str">
            <v/>
          </cell>
          <cell r="AD38">
            <v>1</v>
          </cell>
          <cell r="AE38">
            <v>0</v>
          </cell>
        </row>
        <row r="39">
          <cell r="I39" t="str">
            <v>Érdi Batthyány Sportiskolai Általános Iskola és Gimnázium</v>
          </cell>
          <cell r="J39" t="str">
            <v>Érd</v>
          </cell>
          <cell r="K39" t="str">
            <v>Luncz Dominik</v>
          </cell>
          <cell r="M39" t="str">
            <v>Tornai Tibor</v>
          </cell>
          <cell r="O39" t="str">
            <v>Pest/Nyugat</v>
          </cell>
          <cell r="P39" t="str">
            <v>Érd</v>
          </cell>
          <cell r="Q39" t="str">
            <v>csak B</v>
          </cell>
          <cell r="R39" t="str">
            <v>OK</v>
          </cell>
          <cell r="S39">
            <v>2</v>
          </cell>
          <cell r="T39" t="str">
            <v/>
          </cell>
          <cell r="U39">
            <v>1</v>
          </cell>
          <cell r="V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</row>
        <row r="40">
          <cell r="I40" t="str">
            <v>Debreceni Hatvani István Általános Iskola</v>
          </cell>
          <cell r="J40" t="str">
            <v>Debrecen</v>
          </cell>
          <cell r="K40" t="str">
            <v>Magyar Márton</v>
          </cell>
          <cell r="M40" t="str">
            <v>Kőnig Szabolcs Ottó</v>
          </cell>
          <cell r="O40" t="str">
            <v>Hajdú-Bihar</v>
          </cell>
          <cell r="P40" t="str">
            <v/>
          </cell>
          <cell r="Q40" t="str">
            <v>csak B</v>
          </cell>
          <cell r="R40" t="str">
            <v>OK</v>
          </cell>
          <cell r="S40">
            <v>6</v>
          </cell>
          <cell r="T40" t="str">
            <v/>
          </cell>
          <cell r="U40" t="str">
            <v/>
          </cell>
          <cell r="V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</row>
        <row r="41">
          <cell r="I41" t="str">
            <v>Debreceni Hatvani István Általános Iskola</v>
          </cell>
          <cell r="J41" t="str">
            <v>Debrecen</v>
          </cell>
          <cell r="K41" t="str">
            <v>Marosi Milán</v>
          </cell>
          <cell r="M41" t="str">
            <v>Koródi Melinda</v>
          </cell>
          <cell r="N41" t="str">
            <v>Mester József</v>
          </cell>
          <cell r="O41" t="str">
            <v>Hajdú-Bihar</v>
          </cell>
          <cell r="P41" t="str">
            <v/>
          </cell>
          <cell r="Q41" t="str">
            <v>csak B</v>
          </cell>
          <cell r="R41" t="str">
            <v>OK</v>
          </cell>
          <cell r="S41">
            <v>6</v>
          </cell>
          <cell r="T41" t="str">
            <v/>
          </cell>
          <cell r="U41">
            <v>1</v>
          </cell>
          <cell r="V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</row>
        <row r="42">
          <cell r="I42" t="str">
            <v>Tapolcai Bárdos Lajos Általános Iskola</v>
          </cell>
          <cell r="J42" t="str">
            <v>Tapolca</v>
          </cell>
          <cell r="K42" t="str">
            <v>Mezőssy Kolos</v>
          </cell>
          <cell r="M42" t="str">
            <v>Gyarmati Zoltánné</v>
          </cell>
          <cell r="O42" t="str">
            <v>Veszprém</v>
          </cell>
          <cell r="P42" t="str">
            <v/>
          </cell>
          <cell r="Q42" t="str">
            <v>csak B</v>
          </cell>
          <cell r="R42" t="str">
            <v>OK</v>
          </cell>
          <cell r="S42">
            <v>5</v>
          </cell>
          <cell r="T42" t="str">
            <v/>
          </cell>
          <cell r="U42">
            <v>1</v>
          </cell>
          <cell r="V42">
            <v>1</v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</row>
        <row r="43">
          <cell r="I43" t="str">
            <v>Üllői Árpád Fejedelem Általános Iskola</v>
          </cell>
          <cell r="J43" t="str">
            <v>Üllő</v>
          </cell>
          <cell r="K43" t="str">
            <v>Molnár Marcell</v>
          </cell>
          <cell r="M43" t="str">
            <v>Gáspárné Molnár Mónika</v>
          </cell>
          <cell r="O43" t="str">
            <v>Pest /Dél</v>
          </cell>
          <cell r="P43" t="str">
            <v>Üllő</v>
          </cell>
          <cell r="Q43" t="str">
            <v>csak B</v>
          </cell>
          <cell r="R43" t="str">
            <v>OK</v>
          </cell>
          <cell r="S43">
            <v>2</v>
          </cell>
          <cell r="T43" t="str">
            <v/>
          </cell>
          <cell r="U43">
            <v>1</v>
          </cell>
          <cell r="V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</row>
        <row r="44">
          <cell r="I44" t="str">
            <v>Tarczy Lajos Általános Iskola</v>
          </cell>
          <cell r="J44" t="str">
            <v>Pápa</v>
          </cell>
          <cell r="K44" t="str">
            <v>Mosonyi András</v>
          </cell>
          <cell r="M44" t="str">
            <v>Bódainé Balogh Orsolya</v>
          </cell>
          <cell r="O44" t="str">
            <v>Veszprém</v>
          </cell>
          <cell r="P44" t="str">
            <v/>
          </cell>
          <cell r="Q44" t="str">
            <v>csak B</v>
          </cell>
          <cell r="R44" t="str">
            <v>OK</v>
          </cell>
          <cell r="S44">
            <v>5</v>
          </cell>
          <cell r="T44" t="str">
            <v/>
          </cell>
          <cell r="U44">
            <v>1</v>
          </cell>
          <cell r="V44">
            <v>1</v>
          </cell>
          <cell r="AB44" t="str">
            <v/>
          </cell>
          <cell r="AC44" t="str">
            <v/>
          </cell>
          <cell r="AD44">
            <v>10</v>
          </cell>
          <cell r="AE44">
            <v>0</v>
          </cell>
        </row>
        <row r="45">
          <cell r="I45" t="str">
            <v>Kesjár Csaba Általános Iskola</v>
          </cell>
          <cell r="J45" t="str">
            <v>Budaörs</v>
          </cell>
          <cell r="K45" t="str">
            <v>Nagy Barnabás</v>
          </cell>
          <cell r="M45" t="str">
            <v>Kundermann-Weisz Georgina</v>
          </cell>
          <cell r="O45" t="str">
            <v>Pest/Nyugat</v>
          </cell>
          <cell r="P45" t="str">
            <v>Budaörs</v>
          </cell>
          <cell r="Q45" t="str">
            <v>csak B</v>
          </cell>
          <cell r="R45" t="str">
            <v>OK</v>
          </cell>
          <cell r="S45">
            <v>2</v>
          </cell>
          <cell r="T45" t="str">
            <v/>
          </cell>
          <cell r="U45">
            <v>1</v>
          </cell>
          <cell r="V45">
            <v>1</v>
          </cell>
          <cell r="AB45" t="str">
            <v/>
          </cell>
          <cell r="AC45" t="str">
            <v/>
          </cell>
          <cell r="AD45">
            <v>2</v>
          </cell>
          <cell r="AE45">
            <v>0</v>
          </cell>
        </row>
        <row r="46">
          <cell r="I46" t="str">
            <v>Seregélyesi Baptista Általános Iskola és Alapfokú Művészeti Iskola</v>
          </cell>
          <cell r="J46" t="str">
            <v>Seregélyes</v>
          </cell>
          <cell r="K46" t="str">
            <v>Nagy Botond</v>
          </cell>
          <cell r="M46" t="str">
            <v>Karkóné Lukácsy Marianna</v>
          </cell>
          <cell r="O46" t="str">
            <v>Fejér/Székesfehérvár</v>
          </cell>
          <cell r="P46" t="str">
            <v>Seregélyes</v>
          </cell>
          <cell r="Q46" t="str">
            <v>csak B</v>
          </cell>
          <cell r="R46" t="str">
            <v>OK</v>
          </cell>
          <cell r="S46">
            <v>3</v>
          </cell>
          <cell r="T46" t="str">
            <v/>
          </cell>
          <cell r="U46">
            <v>1</v>
          </cell>
          <cell r="V46">
            <v>1</v>
          </cell>
          <cell r="AB46" t="str">
            <v/>
          </cell>
          <cell r="AC46" t="str">
            <v/>
          </cell>
          <cell r="AD46">
            <v>1</v>
          </cell>
          <cell r="AE46">
            <v>0</v>
          </cell>
        </row>
        <row r="47">
          <cell r="I47" t="str">
            <v>Seregélyesi Baptista Általános Iskola és Alapfokú Művészeti Iskola</v>
          </cell>
          <cell r="J47" t="str">
            <v>Seregélyes</v>
          </cell>
          <cell r="K47" t="str">
            <v>Nagy Nimród</v>
          </cell>
          <cell r="M47" t="str">
            <v>Karkóné Lukácsy Marianna</v>
          </cell>
          <cell r="O47" t="str">
            <v>Fejér/Székesfehérvár</v>
          </cell>
          <cell r="P47" t="str">
            <v>Seregélyes</v>
          </cell>
          <cell r="Q47" t="str">
            <v>csak B</v>
          </cell>
          <cell r="R47" t="str">
            <v>OK</v>
          </cell>
          <cell r="S47">
            <v>3</v>
          </cell>
          <cell r="T47" t="str">
            <v/>
          </cell>
          <cell r="U47">
            <v>1</v>
          </cell>
          <cell r="V47">
            <v>1</v>
          </cell>
          <cell r="AB47" t="str">
            <v/>
          </cell>
          <cell r="AC47" t="str">
            <v/>
          </cell>
          <cell r="AD47">
            <v>1</v>
          </cell>
          <cell r="AE47">
            <v>0</v>
          </cell>
        </row>
        <row r="48">
          <cell r="I48" t="str">
            <v>Érdi Batthyány Sportiskolai Általános Iskola és Gimnázium</v>
          </cell>
          <cell r="J48" t="str">
            <v>Érd</v>
          </cell>
          <cell r="K48" t="str">
            <v>Nikolics Dániel Milán</v>
          </cell>
          <cell r="M48" t="str">
            <v>Tornai Tibor</v>
          </cell>
          <cell r="O48" t="str">
            <v>Pest/Nyugat</v>
          </cell>
          <cell r="P48" t="str">
            <v>Érd</v>
          </cell>
          <cell r="Q48" t="str">
            <v>csak B</v>
          </cell>
          <cell r="R48" t="str">
            <v>OK</v>
          </cell>
          <cell r="S48">
            <v>2</v>
          </cell>
          <cell r="T48" t="str">
            <v/>
          </cell>
          <cell r="U48" t="str">
            <v/>
          </cell>
          <cell r="V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</row>
        <row r="49">
          <cell r="I49" t="str">
            <v>Szent István Katolikus Általános Iskola</v>
          </cell>
          <cell r="J49" t="str">
            <v>Mezőkövesd</v>
          </cell>
          <cell r="K49" t="str">
            <v>Nyikes Huba</v>
          </cell>
          <cell r="M49" t="str">
            <v>Csuhai Katalin</v>
          </cell>
          <cell r="O49" t="str">
            <v>Borsod-Abaúj-Zemplén</v>
          </cell>
          <cell r="P49" t="str">
            <v/>
          </cell>
          <cell r="Q49" t="str">
            <v>csak B</v>
          </cell>
          <cell r="R49" t="str">
            <v>OK</v>
          </cell>
          <cell r="S49">
            <v>8</v>
          </cell>
          <cell r="T49" t="str">
            <v/>
          </cell>
          <cell r="U49">
            <v>1</v>
          </cell>
          <cell r="V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</row>
        <row r="50">
          <cell r="I50" t="str">
            <v>Mikepércsi Hunyadi János Általános Iskola</v>
          </cell>
          <cell r="J50" t="str">
            <v>Mikepércs</v>
          </cell>
          <cell r="K50" t="str">
            <v>Oláh Nándor</v>
          </cell>
          <cell r="M50" t="str">
            <v>Juhosné Kacsándi Judit</v>
          </cell>
          <cell r="O50" t="str">
            <v>Hajdú-Bihar</v>
          </cell>
          <cell r="P50" t="str">
            <v/>
          </cell>
          <cell r="Q50" t="str">
            <v>csak B</v>
          </cell>
          <cell r="R50" t="str">
            <v>OK</v>
          </cell>
          <cell r="S50">
            <v>6</v>
          </cell>
          <cell r="T50" t="str">
            <v/>
          </cell>
          <cell r="U50">
            <v>1</v>
          </cell>
          <cell r="V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</row>
        <row r="51">
          <cell r="I51" t="str">
            <v>Dánszentmiklósi Ady Endre Általános Iskola és Alapfokú Művészeti Iskola</v>
          </cell>
          <cell r="J51" t="str">
            <v>Dánszentmiklós</v>
          </cell>
          <cell r="K51" t="str">
            <v>Palotai Marcell Gábor</v>
          </cell>
          <cell r="M51" t="str">
            <v>Hrubi Dénesné</v>
          </cell>
          <cell r="O51" t="str">
            <v>Pest /Dél</v>
          </cell>
          <cell r="P51" t="str">
            <v>Dánszentmiklós</v>
          </cell>
          <cell r="Q51" t="str">
            <v>csak B</v>
          </cell>
          <cell r="R51" t="str">
            <v>OK</v>
          </cell>
          <cell r="S51">
            <v>2</v>
          </cell>
          <cell r="T51" t="str">
            <v/>
          </cell>
          <cell r="U51">
            <v>1</v>
          </cell>
          <cell r="V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</row>
        <row r="52">
          <cell r="I52" t="str">
            <v>Szegedi Tudományegyetem Gyakorló Gimnázium és Általános Iskola</v>
          </cell>
          <cell r="J52" t="str">
            <v>Szeged</v>
          </cell>
          <cell r="K52" t="str">
            <v>Sajtós Vince</v>
          </cell>
          <cell r="M52" t="str">
            <v>Kazi Zsuzsa</v>
          </cell>
          <cell r="O52" t="str">
            <v>Csongrád-Csanád</v>
          </cell>
          <cell r="P52" t="str">
            <v/>
          </cell>
          <cell r="Q52" t="str">
            <v>csak B</v>
          </cell>
          <cell r="R52" t="str">
            <v>OK</v>
          </cell>
          <cell r="S52">
            <v>7</v>
          </cell>
          <cell r="T52" t="str">
            <v/>
          </cell>
          <cell r="U52">
            <v>1</v>
          </cell>
          <cell r="V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</row>
        <row r="53">
          <cell r="I53" t="str">
            <v>ELTE Bolyai János Gyakorló Általános Iskola és Gimnázium</v>
          </cell>
          <cell r="J53" t="str">
            <v>Szombathely</v>
          </cell>
          <cell r="K53" t="str">
            <v>Sereg Ábel</v>
          </cell>
          <cell r="M53" t="str">
            <v>Kuneczné Klajzovics Judit</v>
          </cell>
          <cell r="O53" t="str">
            <v>Vas</v>
          </cell>
          <cell r="P53" t="str">
            <v/>
          </cell>
          <cell r="Q53" t="str">
            <v>csak B</v>
          </cell>
          <cell r="R53" t="str">
            <v>OK</v>
          </cell>
          <cell r="S53">
            <v>9</v>
          </cell>
          <cell r="T53" t="str">
            <v/>
          </cell>
          <cell r="U53">
            <v>1</v>
          </cell>
          <cell r="V53">
            <v>1</v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</row>
        <row r="54">
          <cell r="I54" t="str">
            <v>Apponyi Albert Általános Iskola</v>
          </cell>
          <cell r="J54" t="str">
            <v>Gencsapáti</v>
          </cell>
          <cell r="K54" t="str">
            <v>Subits Bence</v>
          </cell>
          <cell r="M54" t="str">
            <v>Rédecsi Bence</v>
          </cell>
          <cell r="O54" t="str">
            <v>Vas</v>
          </cell>
          <cell r="P54" t="str">
            <v/>
          </cell>
          <cell r="Q54" t="str">
            <v>csak B</v>
          </cell>
          <cell r="R54" t="str">
            <v>OK</v>
          </cell>
          <cell r="S54">
            <v>9</v>
          </cell>
          <cell r="T54" t="str">
            <v/>
          </cell>
          <cell r="U54">
            <v>1</v>
          </cell>
          <cell r="V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</row>
        <row r="55">
          <cell r="I55" t="str">
            <v>Szent József Óvoda, Általános Iskola, Gimnázium és Kollégium</v>
          </cell>
          <cell r="J55" t="str">
            <v>Debrecen</v>
          </cell>
          <cell r="K55" t="str">
            <v>Szabó Ádám</v>
          </cell>
          <cell r="M55" t="str">
            <v>Vórincsák Sándor</v>
          </cell>
          <cell r="O55" t="str">
            <v>Hajdú-Bihar</v>
          </cell>
          <cell r="P55" t="str">
            <v/>
          </cell>
          <cell r="Q55" t="str">
            <v>csak B</v>
          </cell>
          <cell r="R55" t="str">
            <v>OK</v>
          </cell>
          <cell r="S55">
            <v>6</v>
          </cell>
          <cell r="T55" t="str">
            <v/>
          </cell>
          <cell r="U55">
            <v>1</v>
          </cell>
          <cell r="V55">
            <v>1</v>
          </cell>
          <cell r="AB55" t="str">
            <v/>
          </cell>
          <cell r="AC55" t="str">
            <v/>
          </cell>
          <cell r="AD55">
            <v>2</v>
          </cell>
          <cell r="AE55">
            <v>0</v>
          </cell>
        </row>
        <row r="56">
          <cell r="I56" t="str">
            <v>Pápai Weöres Sándor Általános Iskola</v>
          </cell>
          <cell r="J56" t="str">
            <v>Pápa</v>
          </cell>
          <cell r="K56" t="str">
            <v>Szabó Tamás Mátyás</v>
          </cell>
          <cell r="M56" t="str">
            <v>Horváth Attila Sándor</v>
          </cell>
          <cell r="N56" t="str">
            <v>Horváth Attila, Szabó Norbert</v>
          </cell>
          <cell r="O56" t="str">
            <v>Veszprém</v>
          </cell>
          <cell r="P56" t="str">
            <v/>
          </cell>
          <cell r="Q56" t="str">
            <v>csak B</v>
          </cell>
          <cell r="R56" t="str">
            <v>OK</v>
          </cell>
          <cell r="S56">
            <v>5</v>
          </cell>
          <cell r="T56" t="str">
            <v/>
          </cell>
          <cell r="U56">
            <v>1</v>
          </cell>
          <cell r="V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</row>
        <row r="57">
          <cell r="I57" t="str">
            <v>Érdi Batthyány Sportiskolai Általános Iskola és Gimnázium</v>
          </cell>
          <cell r="J57" t="str">
            <v>Érd</v>
          </cell>
          <cell r="K57" t="str">
            <v>Szalkai Botond</v>
          </cell>
          <cell r="M57" t="str">
            <v>Tornai Tibor</v>
          </cell>
          <cell r="O57" t="str">
            <v>Pest/Nyugat</v>
          </cell>
          <cell r="P57" t="str">
            <v>Érd</v>
          </cell>
          <cell r="Q57" t="str">
            <v>csak B</v>
          </cell>
          <cell r="R57" t="str">
            <v>OK</v>
          </cell>
          <cell r="S57">
            <v>2</v>
          </cell>
          <cell r="T57" t="str">
            <v/>
          </cell>
          <cell r="U57">
            <v>1</v>
          </cell>
          <cell r="V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</row>
        <row r="58">
          <cell r="I58" t="str">
            <v>Szeberényi Gusztáv Adolf Evangélikus Gimnázium, Technikum, Szakgimnázium, Általános Iskola, Óvoda, Alapfokú Művészeti Iskola és Kollégium</v>
          </cell>
          <cell r="J58" t="str">
            <v>Békéscsaba</v>
          </cell>
          <cell r="K58" t="str">
            <v>Sztanek Benedek</v>
          </cell>
          <cell r="M58" t="str">
            <v>Maczák Adrienn</v>
          </cell>
          <cell r="O58" t="str">
            <v>Békés</v>
          </cell>
          <cell r="P58" t="str">
            <v/>
          </cell>
          <cell r="Q58" t="str">
            <v>csak B</v>
          </cell>
          <cell r="R58" t="str">
            <v>OK</v>
          </cell>
          <cell r="S58">
            <v>7</v>
          </cell>
          <cell r="T58" t="str">
            <v/>
          </cell>
          <cell r="U58">
            <v>1</v>
          </cell>
          <cell r="V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</row>
        <row r="59">
          <cell r="I59" t="str">
            <v>Tiszateleki Hunyadi Mátyás Általános Iskola</v>
          </cell>
          <cell r="J59" t="str">
            <v>Tiszatelek</v>
          </cell>
          <cell r="K59" t="str">
            <v>Tajdi Bence</v>
          </cell>
          <cell r="M59" t="str">
            <v>Veress Károly</v>
          </cell>
          <cell r="O59" t="str">
            <v>Szabolcs-Szatmár-Bereg</v>
          </cell>
          <cell r="P59" t="str">
            <v/>
          </cell>
          <cell r="Q59" t="str">
            <v>csak B</v>
          </cell>
          <cell r="R59" t="str">
            <v>OK</v>
          </cell>
          <cell r="S59">
            <v>6</v>
          </cell>
          <cell r="T59" t="str">
            <v/>
          </cell>
          <cell r="U59">
            <v>1</v>
          </cell>
          <cell r="V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</row>
        <row r="60">
          <cell r="I60" t="str">
            <v>Érdi Batthyány Sportiskolai Általános Iskola és Gimnázium</v>
          </cell>
          <cell r="J60" t="str">
            <v>Érd</v>
          </cell>
          <cell r="K60" t="str">
            <v>Takács Levente</v>
          </cell>
          <cell r="M60" t="str">
            <v>Tornai Tibor</v>
          </cell>
          <cell r="O60" t="str">
            <v>Pest/Nyugat</v>
          </cell>
          <cell r="P60" t="str">
            <v>Érd</v>
          </cell>
          <cell r="Q60" t="str">
            <v>csak B</v>
          </cell>
          <cell r="R60" t="str">
            <v>OK</v>
          </cell>
          <cell r="S60">
            <v>2</v>
          </cell>
          <cell r="T60" t="str">
            <v/>
          </cell>
          <cell r="U60" t="str">
            <v/>
          </cell>
          <cell r="V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</row>
        <row r="61">
          <cell r="I61" t="str">
            <v>Magvető Református Magyar - Angol Két Tanítási Nyelvű Általános Iskola és Óvoda</v>
          </cell>
          <cell r="J61" t="str">
            <v>Gyula</v>
          </cell>
          <cell r="K61" t="str">
            <v>Tari Benedek</v>
          </cell>
          <cell r="M61" t="str">
            <v>Dávid Szilvia</v>
          </cell>
          <cell r="O61" t="str">
            <v>Békés</v>
          </cell>
          <cell r="P61" t="str">
            <v/>
          </cell>
          <cell r="Q61" t="str">
            <v>csak B</v>
          </cell>
          <cell r="R61" t="str">
            <v>OK</v>
          </cell>
          <cell r="S61">
            <v>7</v>
          </cell>
          <cell r="T61" t="str">
            <v/>
          </cell>
          <cell r="U61">
            <v>1</v>
          </cell>
          <cell r="V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</row>
        <row r="62">
          <cell r="I62" t="str">
            <v>Tiszaparti Római Katolikus Általános Iskola és Gimnázium</v>
          </cell>
          <cell r="J62" t="str">
            <v>Szolnok</v>
          </cell>
          <cell r="K62" t="str">
            <v>Tombor Alex Patrik</v>
          </cell>
          <cell r="M62" t="str">
            <v>Telepovszki Olga</v>
          </cell>
          <cell r="O62" t="str">
            <v>Jász-Nagykun-Szolnok</v>
          </cell>
          <cell r="P62" t="str">
            <v/>
          </cell>
          <cell r="Q62" t="str">
            <v>csak B</v>
          </cell>
          <cell r="R62" t="str">
            <v>OK</v>
          </cell>
          <cell r="S62">
            <v>10</v>
          </cell>
          <cell r="T62" t="str">
            <v/>
          </cell>
          <cell r="U62">
            <v>1</v>
          </cell>
          <cell r="V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</row>
        <row r="63">
          <cell r="I63" t="str">
            <v>Tiszaparti Római Katolikus Általános Iskola és Gimnázium</v>
          </cell>
          <cell r="J63" t="str">
            <v>Szolnok</v>
          </cell>
          <cell r="K63" t="str">
            <v>Tombor Kevin Márkó</v>
          </cell>
          <cell r="M63" t="str">
            <v>Telepovszki Olga</v>
          </cell>
          <cell r="O63" t="str">
            <v>Jász-Nagykun-Szolnok</v>
          </cell>
          <cell r="P63" t="str">
            <v/>
          </cell>
          <cell r="Q63" t="str">
            <v>csak B</v>
          </cell>
          <cell r="R63" t="str">
            <v>OK</v>
          </cell>
          <cell r="S63">
            <v>10</v>
          </cell>
          <cell r="T63" t="str">
            <v/>
          </cell>
          <cell r="U63">
            <v>1</v>
          </cell>
          <cell r="V63">
            <v>1</v>
          </cell>
          <cell r="AB63" t="str">
            <v/>
          </cell>
          <cell r="AC63" t="str">
            <v/>
          </cell>
          <cell r="AD63">
            <v>1</v>
          </cell>
          <cell r="AE63">
            <v>0</v>
          </cell>
        </row>
        <row r="64">
          <cell r="I64" t="str">
            <v>Seregélyesi Baptista Általános Iskola és Alapfokú Művészeti Iskola</v>
          </cell>
          <cell r="J64" t="str">
            <v>Seregélyes</v>
          </cell>
          <cell r="K64" t="str">
            <v>Varga Lukács</v>
          </cell>
          <cell r="M64" t="str">
            <v>Karkóné Lukácsy Marianna</v>
          </cell>
          <cell r="O64" t="str">
            <v>Fejér/Székesfehérvár</v>
          </cell>
          <cell r="P64" t="str">
            <v>Seregélyes</v>
          </cell>
          <cell r="Q64" t="str">
            <v>csak B</v>
          </cell>
          <cell r="R64" t="str">
            <v>OK</v>
          </cell>
          <cell r="S64">
            <v>3</v>
          </cell>
          <cell r="T64" t="str">
            <v/>
          </cell>
          <cell r="U64">
            <v>1</v>
          </cell>
          <cell r="V64">
            <v>1</v>
          </cell>
          <cell r="AB64" t="str">
            <v/>
          </cell>
          <cell r="AC64" t="str">
            <v/>
          </cell>
          <cell r="AD64">
            <v>0</v>
          </cell>
          <cell r="AE64">
            <v>0</v>
          </cell>
        </row>
        <row r="65">
          <cell r="I65" t="str">
            <v>Fabriczius József Általános Iskola</v>
          </cell>
          <cell r="J65" t="str">
            <v>Veresegyház</v>
          </cell>
          <cell r="K65" t="str">
            <v>Vass Gergely Ádám</v>
          </cell>
          <cell r="M65" t="str">
            <v>Reiszné Juszt Ágnes</v>
          </cell>
          <cell r="N65" t="str">
            <v>Reisz Aletta</v>
          </cell>
          <cell r="O65" t="str">
            <v>Pest/Észak</v>
          </cell>
          <cell r="P65" t="str">
            <v>Veresegyház</v>
          </cell>
          <cell r="Q65" t="str">
            <v>csak B</v>
          </cell>
          <cell r="R65" t="str">
            <v>OK</v>
          </cell>
          <cell r="S65">
            <v>2</v>
          </cell>
          <cell r="T65" t="str">
            <v/>
          </cell>
          <cell r="U65">
            <v>1</v>
          </cell>
          <cell r="V65">
            <v>1</v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</row>
        <row r="66">
          <cell r="I66" t="str">
            <v>Segesdi IV. Béla Király Általános Iskola</v>
          </cell>
          <cell r="J66" t="str">
            <v>Segesd</v>
          </cell>
          <cell r="K66" t="str">
            <v>Zámbó Kornél</v>
          </cell>
          <cell r="M66" t="str">
            <v>Takácsné Illés Henriett</v>
          </cell>
          <cell r="N66" t="str">
            <v>Takácsné Illés Henriett</v>
          </cell>
          <cell r="O66" t="str">
            <v>Somogy</v>
          </cell>
          <cell r="P66" t="str">
            <v/>
          </cell>
          <cell r="Q66" t="str">
            <v>csak B</v>
          </cell>
          <cell r="R66" t="str">
            <v>OK</v>
          </cell>
          <cell r="S66">
            <v>9</v>
          </cell>
          <cell r="T66" t="str">
            <v/>
          </cell>
          <cell r="U66">
            <v>1</v>
          </cell>
          <cell r="V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</row>
        <row r="67">
          <cell r="I67" t="str">
            <v>Seregélyesi Baptista Általános Iskola és Alapfokú Művészeti Iskola</v>
          </cell>
          <cell r="J67" t="str">
            <v>Seregélyes</v>
          </cell>
          <cell r="K67" t="str">
            <v>Balázs Titanilla</v>
          </cell>
          <cell r="M67" t="str">
            <v>Karkóné Lukácsy Marianna</v>
          </cell>
          <cell r="O67" t="str">
            <v>Fejér/Székesfehérvár</v>
          </cell>
          <cell r="P67" t="str">
            <v>Seregélyes</v>
          </cell>
          <cell r="Q67" t="str">
            <v>csak B</v>
          </cell>
          <cell r="R67" t="str">
            <v>OK</v>
          </cell>
          <cell r="S67">
            <v>3</v>
          </cell>
          <cell r="T67" t="str">
            <v/>
          </cell>
          <cell r="U67">
            <v>1</v>
          </cell>
          <cell r="V67">
            <v>1</v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</row>
        <row r="68">
          <cell r="I68" t="str">
            <v>Rákóczifalvai II. Rákóczi Ferenc Általános Iskola és Alapfokú Művészeti Iskola</v>
          </cell>
          <cell r="J68" t="str">
            <v>Rákóczifalva</v>
          </cell>
          <cell r="K68" t="str">
            <v>Bársony Luca</v>
          </cell>
          <cell r="M68" t="str">
            <v>Ábrahám Zsolt</v>
          </cell>
          <cell r="O68" t="str">
            <v>Jász-Nagykun-Szolnok</v>
          </cell>
          <cell r="P68" t="str">
            <v/>
          </cell>
          <cell r="Q68" t="str">
            <v>csak B</v>
          </cell>
          <cell r="R68" t="str">
            <v>OK</v>
          </cell>
          <cell r="S68">
            <v>10</v>
          </cell>
          <cell r="T68" t="str">
            <v/>
          </cell>
          <cell r="U68">
            <v>1</v>
          </cell>
          <cell r="V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</row>
        <row r="69">
          <cell r="I69" t="str">
            <v>Seregélyesi Baptista Általános Iskola és Alapfokú Művészeti Iskola</v>
          </cell>
          <cell r="J69" t="str">
            <v>Seregélyes</v>
          </cell>
          <cell r="K69" t="str">
            <v>Boda Zsófi</v>
          </cell>
          <cell r="M69" t="str">
            <v>Karkóné Lukácsy Marianna</v>
          </cell>
          <cell r="O69" t="str">
            <v>Fejér/Székesfehérvár</v>
          </cell>
          <cell r="P69" t="str">
            <v>Seregélyes</v>
          </cell>
          <cell r="Q69" t="str">
            <v>csak B</v>
          </cell>
          <cell r="R69" t="str">
            <v>OK</v>
          </cell>
          <cell r="S69">
            <v>3</v>
          </cell>
          <cell r="T69" t="str">
            <v/>
          </cell>
          <cell r="U69">
            <v>1</v>
          </cell>
          <cell r="V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</row>
        <row r="70">
          <cell r="I70" t="str">
            <v>Nyíregyházi Móricz Zsigmond Általános Iskola</v>
          </cell>
          <cell r="J70" t="str">
            <v>Nyíregyháza</v>
          </cell>
          <cell r="K70" t="str">
            <v>Bodnár Dorka</v>
          </cell>
          <cell r="M70" t="str">
            <v>Póka Imre Tamás</v>
          </cell>
          <cell r="O70" t="str">
            <v>Szabolcs-Szatmár-Bereg</v>
          </cell>
          <cell r="P70" t="str">
            <v/>
          </cell>
          <cell r="Q70" t="str">
            <v>csak B</v>
          </cell>
          <cell r="R70" t="str">
            <v>OK</v>
          </cell>
          <cell r="S70">
            <v>6</v>
          </cell>
          <cell r="T70" t="str">
            <v/>
          </cell>
          <cell r="U70">
            <v>1</v>
          </cell>
          <cell r="V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</row>
        <row r="71">
          <cell r="I71" t="str">
            <v>Kaposvári Kodály Zoltán Központi Általános Iskola</v>
          </cell>
          <cell r="J71" t="str">
            <v>Kaposvár</v>
          </cell>
          <cell r="K71" t="str">
            <v>Bogdán Rebeka</v>
          </cell>
          <cell r="M71" t="str">
            <v>Piltnerné Giesz Gabriella</v>
          </cell>
          <cell r="O71" t="str">
            <v>Somogy</v>
          </cell>
          <cell r="P71" t="str">
            <v/>
          </cell>
          <cell r="Q71" t="str">
            <v>csak B</v>
          </cell>
          <cell r="R71" t="str">
            <v>OK</v>
          </cell>
          <cell r="S71">
            <v>9</v>
          </cell>
          <cell r="T71" t="str">
            <v/>
          </cell>
          <cell r="U71">
            <v>1</v>
          </cell>
          <cell r="V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</row>
        <row r="72">
          <cell r="I72" t="str">
            <v>Seregélyesi Baptista Általános Iskola és Alapfokú Művészeti Iskola</v>
          </cell>
          <cell r="J72" t="str">
            <v>Seregélyes</v>
          </cell>
          <cell r="K72" t="str">
            <v>Bognár Tímea</v>
          </cell>
          <cell r="M72" t="str">
            <v>Karkóné Lukácsy Marianna</v>
          </cell>
          <cell r="O72" t="str">
            <v>Fejér/Székesfehérvár</v>
          </cell>
          <cell r="P72" t="str">
            <v>Seregélyes</v>
          </cell>
          <cell r="Q72" t="str">
            <v>csak B</v>
          </cell>
          <cell r="R72" t="str">
            <v>OK</v>
          </cell>
          <cell r="S72">
            <v>3</v>
          </cell>
          <cell r="T72" t="str">
            <v/>
          </cell>
          <cell r="U72" t="str">
            <v/>
          </cell>
          <cell r="V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</row>
        <row r="73">
          <cell r="I73" t="str">
            <v>Seregélyesi Baptista Általános Iskola és Alapfokú Művészeti Iskola</v>
          </cell>
          <cell r="J73" t="str">
            <v>Seregélyes</v>
          </cell>
          <cell r="K73" t="str">
            <v>Bor Lili</v>
          </cell>
          <cell r="M73" t="str">
            <v>Karkóné Lukácsy Marianna</v>
          </cell>
          <cell r="O73" t="str">
            <v>Fejér/Székesfehérvár</v>
          </cell>
          <cell r="P73" t="str">
            <v>Seregélyes</v>
          </cell>
          <cell r="Q73" t="str">
            <v>csak B</v>
          </cell>
          <cell r="R73" t="str">
            <v>OK</v>
          </cell>
          <cell r="S73">
            <v>3</v>
          </cell>
          <cell r="T73" t="str">
            <v/>
          </cell>
          <cell r="U73" t="str">
            <v/>
          </cell>
          <cell r="V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</row>
        <row r="74">
          <cell r="I74" t="str">
            <v>Seregélyesi Baptista Általános Iskola és Alapfokú Művészeti Iskola</v>
          </cell>
          <cell r="J74" t="str">
            <v>Seregélyes</v>
          </cell>
          <cell r="K74" t="str">
            <v>Bozsoki Zoé</v>
          </cell>
          <cell r="M74" t="str">
            <v>Karkóné Lukácsy Marianna</v>
          </cell>
          <cell r="O74" t="str">
            <v>Fejér/Székesfehérvár</v>
          </cell>
          <cell r="P74" t="str">
            <v>Seregélyes</v>
          </cell>
          <cell r="Q74" t="str">
            <v>csak B</v>
          </cell>
          <cell r="R74" t="str">
            <v>OK</v>
          </cell>
          <cell r="S74">
            <v>3</v>
          </cell>
          <cell r="T74" t="str">
            <v/>
          </cell>
          <cell r="U74" t="str">
            <v/>
          </cell>
          <cell r="V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</row>
        <row r="75">
          <cell r="I75" t="str">
            <v>Bodajki Általános Iskola</v>
          </cell>
          <cell r="J75" t="str">
            <v>Bodajk</v>
          </cell>
          <cell r="K75" t="str">
            <v>Csizi Csenge</v>
          </cell>
          <cell r="M75" t="str">
            <v>Kiss Beáta</v>
          </cell>
          <cell r="O75" t="str">
            <v>Fejér/Észak</v>
          </cell>
          <cell r="P75" t="str">
            <v>Bodajk</v>
          </cell>
          <cell r="Q75" t="str">
            <v>csak B</v>
          </cell>
          <cell r="R75" t="str">
            <v>OK</v>
          </cell>
          <cell r="S75">
            <v>3</v>
          </cell>
          <cell r="T75" t="str">
            <v/>
          </cell>
          <cell r="U75">
            <v>1</v>
          </cell>
          <cell r="V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</row>
        <row r="76">
          <cell r="I76" t="str">
            <v>Nagyboldogasszony Római Katolikus Gimnázium, Általános Iskola és Alapfokú Művészeti Iskola</v>
          </cell>
          <cell r="J76" t="str">
            <v>Kaposvár</v>
          </cell>
          <cell r="K76" t="str">
            <v>Csullag Lorena Tamina</v>
          </cell>
          <cell r="M76" t="str">
            <v>Gundy Richárd</v>
          </cell>
          <cell r="O76" t="str">
            <v>Somogy</v>
          </cell>
          <cell r="P76" t="str">
            <v/>
          </cell>
          <cell r="Q76" t="str">
            <v>csak B</v>
          </cell>
          <cell r="R76" t="str">
            <v>OK</v>
          </cell>
          <cell r="S76">
            <v>9</v>
          </cell>
          <cell r="T76" t="str">
            <v/>
          </cell>
          <cell r="U76">
            <v>1</v>
          </cell>
          <cell r="V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</row>
        <row r="77">
          <cell r="I77" t="str">
            <v>Kaposvári Kodály Zoltán Központi Általános Iskola</v>
          </cell>
          <cell r="J77" t="str">
            <v>Kaposvár</v>
          </cell>
          <cell r="K77" t="str">
            <v>Deák Helka Bíborka</v>
          </cell>
          <cell r="M77" t="str">
            <v>Piltnerné Giesz Gabriella</v>
          </cell>
          <cell r="O77" t="str">
            <v>Somogy</v>
          </cell>
          <cell r="P77" t="str">
            <v/>
          </cell>
          <cell r="Q77" t="str">
            <v>csak B</v>
          </cell>
          <cell r="R77" t="str">
            <v>OK</v>
          </cell>
          <cell r="S77">
            <v>9</v>
          </cell>
          <cell r="T77" t="str">
            <v/>
          </cell>
          <cell r="U77">
            <v>1</v>
          </cell>
          <cell r="V77">
            <v>1</v>
          </cell>
          <cell r="AB77" t="str">
            <v/>
          </cell>
          <cell r="AC77" t="str">
            <v/>
          </cell>
          <cell r="AD77">
            <v>0</v>
          </cell>
          <cell r="AE77">
            <v>0</v>
          </cell>
        </row>
        <row r="78">
          <cell r="I78" t="str">
            <v>Lilla Téri Általános Iskola</v>
          </cell>
          <cell r="J78" t="str">
            <v>Debrecen</v>
          </cell>
          <cell r="K78" t="str">
            <v>Drexler Fanni</v>
          </cell>
          <cell r="M78" t="str">
            <v>Vassné Szász Anita</v>
          </cell>
          <cell r="O78" t="str">
            <v>Hajdú-Bihar</v>
          </cell>
          <cell r="P78" t="str">
            <v/>
          </cell>
          <cell r="Q78" t="str">
            <v>csak B</v>
          </cell>
          <cell r="R78" t="str">
            <v>OK</v>
          </cell>
          <cell r="S78">
            <v>6</v>
          </cell>
          <cell r="T78" t="str">
            <v/>
          </cell>
          <cell r="U78">
            <v>1</v>
          </cell>
          <cell r="V78">
            <v>1</v>
          </cell>
          <cell r="AB78" t="str">
            <v/>
          </cell>
          <cell r="AC78" t="str">
            <v/>
          </cell>
          <cell r="AD78">
            <v>2</v>
          </cell>
          <cell r="AE78">
            <v>0</v>
          </cell>
        </row>
        <row r="79">
          <cell r="I79" t="str">
            <v>Debreceni Vörösmarty Mihály Általános Iskola és Alapfokú Művészeti Iskola</v>
          </cell>
          <cell r="J79" t="str">
            <v>Debrecen</v>
          </cell>
          <cell r="K79" t="str">
            <v>Dudoma Luca</v>
          </cell>
          <cell r="M79" t="str">
            <v>Kötelesné Moravcsik Erika</v>
          </cell>
          <cell r="O79" t="str">
            <v>Hajdú-Bihar</v>
          </cell>
          <cell r="P79" t="str">
            <v/>
          </cell>
          <cell r="Q79" t="str">
            <v>csak B</v>
          </cell>
          <cell r="R79" t="str">
            <v>OK</v>
          </cell>
          <cell r="S79">
            <v>6</v>
          </cell>
          <cell r="T79" t="str">
            <v/>
          </cell>
          <cell r="U79">
            <v>1</v>
          </cell>
          <cell r="V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</row>
        <row r="80">
          <cell r="I80" t="str">
            <v>Seregélyesi Baptista Általános Iskola és Alapfokú Művészeti Iskola</v>
          </cell>
          <cell r="J80" t="str">
            <v>Seregélyes</v>
          </cell>
          <cell r="K80" t="str">
            <v>Encsi Lotti</v>
          </cell>
          <cell r="M80" t="str">
            <v>Karkóné Lukácsy Marianna</v>
          </cell>
          <cell r="O80" t="str">
            <v>Fejér/Székesfehérvár</v>
          </cell>
          <cell r="P80" t="str">
            <v>Seregélyes</v>
          </cell>
          <cell r="Q80" t="str">
            <v>csak B</v>
          </cell>
          <cell r="R80" t="str">
            <v>OK</v>
          </cell>
          <cell r="S80">
            <v>3</v>
          </cell>
          <cell r="T80" t="str">
            <v/>
          </cell>
          <cell r="U80">
            <v>1</v>
          </cell>
          <cell r="V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</row>
        <row r="81">
          <cell r="I81" t="str">
            <v>Huszár Gál Gimnázium, Általános Iskola, Alapfokú Művészeti Iskola és Óvoda</v>
          </cell>
          <cell r="J81" t="str">
            <v>Debrecen</v>
          </cell>
          <cell r="K81" t="str">
            <v>Engi Norina</v>
          </cell>
          <cell r="M81" t="str">
            <v>Simon Tamásné</v>
          </cell>
          <cell r="O81" t="str">
            <v>Hajdú-Bihar</v>
          </cell>
          <cell r="P81" t="str">
            <v/>
          </cell>
          <cell r="Q81" t="str">
            <v>csak B</v>
          </cell>
          <cell r="R81" t="str">
            <v>OK</v>
          </cell>
          <cell r="S81">
            <v>6</v>
          </cell>
          <cell r="T81" t="str">
            <v/>
          </cell>
          <cell r="U81">
            <v>1</v>
          </cell>
          <cell r="V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</row>
        <row r="82">
          <cell r="I82" t="str">
            <v>Rákóczifalvai II. Rákóczi Ferenc Általános Iskola és Alapfokú Művészeti Iskola</v>
          </cell>
          <cell r="J82" t="str">
            <v>Rákóczifalva</v>
          </cell>
          <cell r="K82" t="str">
            <v>Fazekas Emma</v>
          </cell>
          <cell r="M82" t="str">
            <v>Ábrahám Zsolt</v>
          </cell>
          <cell r="O82" t="str">
            <v>Jász-Nagykun-Szolnok</v>
          </cell>
          <cell r="P82" t="str">
            <v/>
          </cell>
          <cell r="Q82" t="str">
            <v>csak B</v>
          </cell>
          <cell r="R82" t="str">
            <v>OK</v>
          </cell>
          <cell r="S82">
            <v>10</v>
          </cell>
          <cell r="T82" t="str">
            <v/>
          </cell>
          <cell r="U82">
            <v>1</v>
          </cell>
          <cell r="V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</row>
        <row r="83">
          <cell r="I83" t="str">
            <v>Kodály Zoltán Magyar Kórusiskola Katolikus Általános Iskola, Gimnázium, Alapfokú Művészeti Iskola és Szakgimnázium</v>
          </cell>
          <cell r="J83" t="str">
            <v>Budapest I. kerület</v>
          </cell>
          <cell r="K83" t="str">
            <v>Fehér Elza</v>
          </cell>
          <cell r="M83" t="str">
            <v>Frigyesi Zoltán</v>
          </cell>
          <cell r="O83" t="str">
            <v>Budapest/Buda</v>
          </cell>
          <cell r="P83" t="str">
            <v>Budapest I. kerület</v>
          </cell>
          <cell r="Q83" t="str">
            <v>csak B</v>
          </cell>
          <cell r="R83" t="str">
            <v>OK</v>
          </cell>
          <cell r="S83">
            <v>1</v>
          </cell>
          <cell r="T83" t="str">
            <v/>
          </cell>
          <cell r="U83">
            <v>1</v>
          </cell>
          <cell r="V83">
            <v>1</v>
          </cell>
          <cell r="AB83" t="str">
            <v/>
          </cell>
          <cell r="AC83" t="str">
            <v/>
          </cell>
          <cell r="AD83">
            <v>0</v>
          </cell>
          <cell r="AE83">
            <v>0</v>
          </cell>
        </row>
        <row r="84">
          <cell r="I84" t="str">
            <v>Seregélyesi Baptista Általános Iskola és Alapfokú Művészeti Iskola</v>
          </cell>
          <cell r="J84" t="str">
            <v>Seregélyes</v>
          </cell>
          <cell r="K84" t="str">
            <v>Fenyvesi Zoé Ramóna</v>
          </cell>
          <cell r="M84" t="str">
            <v>Karkóné Lukácsy Marianna</v>
          </cell>
          <cell r="O84" t="str">
            <v>Fejér/Székesfehérvár</v>
          </cell>
          <cell r="P84" t="str">
            <v>Seregélyes</v>
          </cell>
          <cell r="Q84" t="str">
            <v>csak B</v>
          </cell>
          <cell r="R84" t="str">
            <v>OK</v>
          </cell>
          <cell r="S84">
            <v>3</v>
          </cell>
          <cell r="T84" t="str">
            <v/>
          </cell>
          <cell r="U84" t="str">
            <v/>
          </cell>
          <cell r="V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</row>
        <row r="85">
          <cell r="I85" t="str">
            <v>Seregélyesi Baptista Általános Iskola és Alapfokú Művészeti Iskola</v>
          </cell>
          <cell r="J85" t="str">
            <v>Seregélyes</v>
          </cell>
          <cell r="K85" t="str">
            <v>Gelencsér Liliána</v>
          </cell>
          <cell r="M85" t="str">
            <v>Karkóné Lukácsy Marianna</v>
          </cell>
          <cell r="O85" t="str">
            <v>Fejér/Székesfehérvár</v>
          </cell>
          <cell r="P85" t="str">
            <v>Seregélyes</v>
          </cell>
          <cell r="Q85" t="str">
            <v>csak B</v>
          </cell>
          <cell r="R85" t="str">
            <v>OK</v>
          </cell>
          <cell r="S85">
            <v>3</v>
          </cell>
          <cell r="T85" t="str">
            <v/>
          </cell>
          <cell r="U85" t="str">
            <v/>
          </cell>
          <cell r="V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</row>
        <row r="86">
          <cell r="I86" t="str">
            <v>Nyíregyházi Kodály Zoltán Általános Iskola</v>
          </cell>
          <cell r="J86" t="str">
            <v>Nyíregyháza</v>
          </cell>
          <cell r="K86" t="str">
            <v>Gerák Luca Korina</v>
          </cell>
          <cell r="M86" t="str">
            <v>Hajnal Mária</v>
          </cell>
          <cell r="O86" t="str">
            <v>Szabolcs-Szatmár-Bereg</v>
          </cell>
          <cell r="P86" t="str">
            <v/>
          </cell>
          <cell r="Q86" t="str">
            <v>csak B</v>
          </cell>
          <cell r="R86" t="str">
            <v>OK</v>
          </cell>
          <cell r="S86">
            <v>6</v>
          </cell>
          <cell r="T86" t="str">
            <v/>
          </cell>
          <cell r="U86">
            <v>1</v>
          </cell>
          <cell r="V86">
            <v>1</v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</row>
        <row r="87">
          <cell r="I87" t="str">
            <v>Érdi Batthyány Sportiskolai Általános Iskola és Gimnázium</v>
          </cell>
          <cell r="J87" t="str">
            <v>Érd</v>
          </cell>
          <cell r="K87" t="str">
            <v>György Anna</v>
          </cell>
          <cell r="M87" t="str">
            <v>Tornai Tibor</v>
          </cell>
          <cell r="O87" t="str">
            <v>Pest/Nyugat</v>
          </cell>
          <cell r="P87" t="str">
            <v>Érd</v>
          </cell>
          <cell r="Q87" t="str">
            <v>csak B</v>
          </cell>
          <cell r="R87" t="str">
            <v>OK</v>
          </cell>
          <cell r="S87">
            <v>2</v>
          </cell>
          <cell r="T87" t="str">
            <v/>
          </cell>
          <cell r="U87">
            <v>1</v>
          </cell>
          <cell r="V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</row>
        <row r="88">
          <cell r="I88" t="str">
            <v>Seregélyesi Baptista Általános Iskola és Alapfokú Művészeti Iskola</v>
          </cell>
          <cell r="J88" t="str">
            <v>Seregélyes</v>
          </cell>
          <cell r="K88" t="str">
            <v>Hidi Lilla</v>
          </cell>
          <cell r="M88" t="str">
            <v>Karkóné Lukácsy Marianna</v>
          </cell>
          <cell r="O88" t="str">
            <v>Fejér/Székesfehérvár</v>
          </cell>
          <cell r="P88" t="str">
            <v>Seregélyes</v>
          </cell>
          <cell r="Q88" t="str">
            <v>csak B</v>
          </cell>
          <cell r="R88" t="str">
            <v>OK</v>
          </cell>
          <cell r="S88">
            <v>3</v>
          </cell>
          <cell r="T88" t="str">
            <v/>
          </cell>
          <cell r="U88" t="str">
            <v/>
          </cell>
          <cell r="V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</row>
        <row r="89">
          <cell r="I89" t="str">
            <v>Színi Károly Magyar-Angol Két Tanítási Nyelvű Általános Iskola</v>
          </cell>
          <cell r="J89" t="str">
            <v>Nyírpazony</v>
          </cell>
          <cell r="K89" t="str">
            <v>Holló Szofi</v>
          </cell>
          <cell r="M89" t="str">
            <v>Pálóczy András György</v>
          </cell>
          <cell r="O89" t="str">
            <v>Szabolcs-Szatmár-Bereg</v>
          </cell>
          <cell r="P89" t="str">
            <v/>
          </cell>
          <cell r="Q89" t="str">
            <v>csak B</v>
          </cell>
          <cell r="R89" t="str">
            <v>OK</v>
          </cell>
          <cell r="S89">
            <v>6</v>
          </cell>
          <cell r="T89" t="str">
            <v/>
          </cell>
          <cell r="U89">
            <v>1</v>
          </cell>
          <cell r="V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</row>
        <row r="90">
          <cell r="I90" t="str">
            <v>Soproni Gárdonyi Géza Általános Iskola</v>
          </cell>
          <cell r="J90" t="str">
            <v>Sopron</v>
          </cell>
          <cell r="K90" t="str">
            <v>Jambrich Nikolett</v>
          </cell>
          <cell r="M90" t="str">
            <v>Marton Tamás</v>
          </cell>
          <cell r="O90" t="str">
            <v>Győr-Moson-Sopron</v>
          </cell>
          <cell r="P90" t="str">
            <v/>
          </cell>
          <cell r="Q90" t="str">
            <v>csak B</v>
          </cell>
          <cell r="R90" t="str">
            <v>OK</v>
          </cell>
          <cell r="S90">
            <v>5</v>
          </cell>
          <cell r="T90" t="str">
            <v/>
          </cell>
          <cell r="U90">
            <v>1</v>
          </cell>
          <cell r="V90">
            <v>1</v>
          </cell>
          <cell r="AB90" t="str">
            <v/>
          </cell>
          <cell r="AC90" t="str">
            <v/>
          </cell>
          <cell r="AD90">
            <v>2</v>
          </cell>
          <cell r="AE90">
            <v>0</v>
          </cell>
        </row>
        <row r="91">
          <cell r="I91" t="str">
            <v>Érdi Batthyány Sportiskolai Általános Iskola és Gimnázium</v>
          </cell>
          <cell r="J91" t="str">
            <v>Érd</v>
          </cell>
          <cell r="K91" t="str">
            <v>Jordáki Annamária</v>
          </cell>
          <cell r="M91" t="str">
            <v>Tornai Tibor</v>
          </cell>
          <cell r="O91" t="str">
            <v>Pest/Nyugat</v>
          </cell>
          <cell r="P91" t="str">
            <v>Érd</v>
          </cell>
          <cell r="Q91" t="str">
            <v>csak B</v>
          </cell>
          <cell r="R91" t="str">
            <v>OK</v>
          </cell>
          <cell r="S91">
            <v>2</v>
          </cell>
          <cell r="T91" t="str">
            <v/>
          </cell>
          <cell r="U91">
            <v>1</v>
          </cell>
          <cell r="V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</row>
        <row r="92">
          <cell r="I92" t="str">
            <v>Nyíregyházi Bem József Általános Iskola</v>
          </cell>
          <cell r="J92" t="str">
            <v>Nyíregyháza</v>
          </cell>
          <cell r="K92" t="str">
            <v>Kálmán-Bán Léna</v>
          </cell>
          <cell r="M92" t="str">
            <v>Sitku Tamara</v>
          </cell>
          <cell r="O92" t="str">
            <v>Szabolcs-Szatmár-Bereg</v>
          </cell>
          <cell r="P92" t="str">
            <v/>
          </cell>
          <cell r="Q92" t="str">
            <v>csak B</v>
          </cell>
          <cell r="R92" t="str">
            <v>OK</v>
          </cell>
          <cell r="S92">
            <v>6</v>
          </cell>
          <cell r="T92" t="str">
            <v/>
          </cell>
          <cell r="U92">
            <v>1</v>
          </cell>
          <cell r="V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</row>
        <row r="93">
          <cell r="I93" t="str">
            <v>Seregélyesi Baptista Általános Iskola és Alapfokú Művészeti Iskola</v>
          </cell>
          <cell r="J93" t="str">
            <v>Seregélyes</v>
          </cell>
          <cell r="K93" t="str">
            <v>Kardos Flóra</v>
          </cell>
          <cell r="M93" t="str">
            <v>Karkóné Lukácsy Marianna</v>
          </cell>
          <cell r="O93" t="str">
            <v>Fejér/Székesfehérvár</v>
          </cell>
          <cell r="P93" t="str">
            <v>Seregélyes</v>
          </cell>
          <cell r="Q93" t="str">
            <v>csak B</v>
          </cell>
          <cell r="R93" t="str">
            <v>OK</v>
          </cell>
          <cell r="S93">
            <v>3</v>
          </cell>
          <cell r="T93" t="str">
            <v/>
          </cell>
          <cell r="U93" t="str">
            <v/>
          </cell>
          <cell r="V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</row>
        <row r="94">
          <cell r="I94" t="str">
            <v>Magvető Református Magyar - Angol Két Tanítási Nyelvű Általános Iskola és Óvoda</v>
          </cell>
          <cell r="J94" t="str">
            <v>Gyula</v>
          </cell>
          <cell r="K94" t="str">
            <v>Kesztyűs Flóra</v>
          </cell>
          <cell r="M94" t="str">
            <v>Dávid Szilvia</v>
          </cell>
          <cell r="O94" t="str">
            <v>Békés</v>
          </cell>
          <cell r="P94" t="str">
            <v/>
          </cell>
          <cell r="Q94" t="str">
            <v>csak B</v>
          </cell>
          <cell r="R94" t="str">
            <v>OK</v>
          </cell>
          <cell r="S94">
            <v>7</v>
          </cell>
          <cell r="T94" t="str">
            <v/>
          </cell>
          <cell r="U94">
            <v>1</v>
          </cell>
          <cell r="V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</row>
        <row r="95">
          <cell r="I95" t="str">
            <v>Kaposvári Kodály Zoltán Központi Általános Iskola</v>
          </cell>
          <cell r="J95" t="str">
            <v>Kaposvár</v>
          </cell>
          <cell r="K95" t="str">
            <v>Kovács Adél</v>
          </cell>
          <cell r="M95" t="str">
            <v>Piltnerné Giesz Gabriella</v>
          </cell>
          <cell r="O95" t="str">
            <v>Somogy</v>
          </cell>
          <cell r="P95" t="str">
            <v/>
          </cell>
          <cell r="Q95" t="str">
            <v>csak B</v>
          </cell>
          <cell r="R95" t="str">
            <v>OK</v>
          </cell>
          <cell r="S95">
            <v>9</v>
          </cell>
          <cell r="T95" t="str">
            <v/>
          </cell>
          <cell r="U95">
            <v>1</v>
          </cell>
          <cell r="V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</row>
        <row r="96">
          <cell r="I96" t="str">
            <v>Magvető Református Magyar - Angol Két Tanítási Nyelvű Általános Iskola és Óvoda</v>
          </cell>
          <cell r="J96" t="str">
            <v>Gyula</v>
          </cell>
          <cell r="K96" t="str">
            <v>Kovcs Jázmin Norina</v>
          </cell>
          <cell r="M96" t="str">
            <v>Dávid Szilvia</v>
          </cell>
          <cell r="O96" t="str">
            <v>Békés</v>
          </cell>
          <cell r="P96" t="str">
            <v/>
          </cell>
          <cell r="Q96" t="str">
            <v>csak B</v>
          </cell>
          <cell r="R96" t="str">
            <v>OK</v>
          </cell>
          <cell r="S96">
            <v>7</v>
          </cell>
          <cell r="T96" t="str">
            <v/>
          </cell>
          <cell r="U96">
            <v>1</v>
          </cell>
          <cell r="V96">
            <v>1</v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</row>
        <row r="97">
          <cell r="I97" t="str">
            <v>Móri Dr. Zimmermann Ágoston Magyar-Angol Két Tanítási Nyelvű Általános Iskola</v>
          </cell>
          <cell r="J97" t="str">
            <v>Mór</v>
          </cell>
          <cell r="K97" t="str">
            <v>Krausz Zsófia</v>
          </cell>
          <cell r="M97" t="str">
            <v>Pisch Róbertné</v>
          </cell>
          <cell r="O97" t="str">
            <v>Fejér/Észak</v>
          </cell>
          <cell r="P97" t="str">
            <v>Mór</v>
          </cell>
          <cell r="Q97" t="str">
            <v>csak B</v>
          </cell>
          <cell r="R97" t="str">
            <v>OK</v>
          </cell>
          <cell r="S97">
            <v>3</v>
          </cell>
          <cell r="T97" t="str">
            <v/>
          </cell>
          <cell r="U97">
            <v>1</v>
          </cell>
          <cell r="V97">
            <v>1</v>
          </cell>
          <cell r="AB97" t="str">
            <v/>
          </cell>
          <cell r="AC97" t="str">
            <v/>
          </cell>
          <cell r="AD97">
            <v>6</v>
          </cell>
          <cell r="AE97">
            <v>0</v>
          </cell>
        </row>
        <row r="98">
          <cell r="I98" t="str">
            <v>Seregélyesi Baptista Általános Iskola és Alapfokú Művészeti Iskola</v>
          </cell>
          <cell r="J98" t="str">
            <v>Seregélyes</v>
          </cell>
          <cell r="K98" t="str">
            <v>László Izabella</v>
          </cell>
          <cell r="M98" t="str">
            <v>Karkóné Lukácsy Marianna</v>
          </cell>
          <cell r="O98" t="str">
            <v>Fejér/Székesfehérvár</v>
          </cell>
          <cell r="P98" t="str">
            <v>Seregélyes</v>
          </cell>
          <cell r="Q98" t="str">
            <v>csak B</v>
          </cell>
          <cell r="R98" t="str">
            <v>OK</v>
          </cell>
          <cell r="S98">
            <v>3</v>
          </cell>
          <cell r="T98" t="str">
            <v/>
          </cell>
          <cell r="U98" t="str">
            <v/>
          </cell>
          <cell r="V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</row>
        <row r="99">
          <cell r="I99" t="str">
            <v>Géza Fejedelem Református Általános Iskola, Óvoda és Bölcsőde</v>
          </cell>
          <cell r="J99" t="str">
            <v>Verőce</v>
          </cell>
          <cell r="K99" t="str">
            <v>Magyar Zita</v>
          </cell>
          <cell r="M99" t="str">
            <v>Kovács Zsolt</v>
          </cell>
          <cell r="O99" t="str">
            <v>Pest/Észak</v>
          </cell>
          <cell r="P99" t="str">
            <v>Verőce</v>
          </cell>
          <cell r="Q99" t="str">
            <v>csak B</v>
          </cell>
          <cell r="R99" t="str">
            <v>OK</v>
          </cell>
          <cell r="S99">
            <v>2</v>
          </cell>
          <cell r="T99" t="str">
            <v/>
          </cell>
          <cell r="U99">
            <v>1</v>
          </cell>
          <cell r="V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</row>
        <row r="100">
          <cell r="I100" t="str">
            <v>Magvető Református Magyar - Angol Két Tanítási Nyelvű Általános Iskola és Óvoda</v>
          </cell>
          <cell r="J100" t="str">
            <v>Gyula</v>
          </cell>
          <cell r="K100" t="str">
            <v>Molnár Dia</v>
          </cell>
          <cell r="M100" t="str">
            <v>Dávid Szilvia</v>
          </cell>
          <cell r="O100" t="str">
            <v>Békés</v>
          </cell>
          <cell r="P100" t="str">
            <v/>
          </cell>
          <cell r="Q100" t="str">
            <v>csak B</v>
          </cell>
          <cell r="R100" t="str">
            <v>OK</v>
          </cell>
          <cell r="S100">
            <v>7</v>
          </cell>
          <cell r="T100" t="str">
            <v/>
          </cell>
          <cell r="U100">
            <v>1</v>
          </cell>
          <cell r="V100">
            <v>1</v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</row>
        <row r="101">
          <cell r="I101" t="str">
            <v>Kaposvári Kodály Zoltán Központi Általános Iskola</v>
          </cell>
          <cell r="J101" t="str">
            <v>Kaposvár</v>
          </cell>
          <cell r="K101" t="str">
            <v>Molnár Nóra</v>
          </cell>
          <cell r="M101" t="str">
            <v>Piltnerné Giesz Gabriella</v>
          </cell>
          <cell r="O101" t="str">
            <v>Somogy</v>
          </cell>
          <cell r="P101" t="str">
            <v/>
          </cell>
          <cell r="Q101" t="str">
            <v>csak B</v>
          </cell>
          <cell r="R101" t="str">
            <v>OK</v>
          </cell>
          <cell r="S101">
            <v>9</v>
          </cell>
          <cell r="T101" t="str">
            <v/>
          </cell>
          <cell r="U101" t="str">
            <v/>
          </cell>
          <cell r="V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</row>
        <row r="102">
          <cell r="I102" t="str">
            <v>Zamárdi Fekete István Általános Iskola</v>
          </cell>
          <cell r="J102" t="str">
            <v>Zamárdi</v>
          </cell>
          <cell r="K102" t="str">
            <v>Molnár Zoé Annamária</v>
          </cell>
          <cell r="M102" t="str">
            <v>Galó Tibor</v>
          </cell>
          <cell r="O102" t="str">
            <v>Somogy</v>
          </cell>
          <cell r="P102" t="str">
            <v/>
          </cell>
          <cell r="Q102" t="str">
            <v>csak B</v>
          </cell>
          <cell r="R102" t="str">
            <v>OK</v>
          </cell>
          <cell r="S102">
            <v>9</v>
          </cell>
          <cell r="T102" t="str">
            <v/>
          </cell>
          <cell r="U102" t="str">
            <v/>
          </cell>
          <cell r="V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</row>
        <row r="103">
          <cell r="I103" t="str">
            <v>Seregélyesi Baptista Általános Iskola és Alapfokú Művészeti Iskola</v>
          </cell>
          <cell r="J103" t="str">
            <v>Seregélyes</v>
          </cell>
          <cell r="K103" t="str">
            <v>Nagybaczoni-Keresztes Viktória</v>
          </cell>
          <cell r="M103" t="str">
            <v>Karkóné Lukácsy Marianna</v>
          </cell>
          <cell r="O103" t="str">
            <v>Fejér/Székesfehérvár</v>
          </cell>
          <cell r="P103" t="str">
            <v>Seregélyes</v>
          </cell>
          <cell r="Q103" t="str">
            <v>csak B</v>
          </cell>
          <cell r="R103" t="str">
            <v>OK</v>
          </cell>
          <cell r="S103">
            <v>3</v>
          </cell>
          <cell r="T103" t="str">
            <v/>
          </cell>
          <cell r="U103" t="str">
            <v/>
          </cell>
          <cell r="V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</row>
        <row r="104">
          <cell r="I104" t="str">
            <v>Seregélyesi Baptista Általános Iskola és Alapfokú Művészeti Iskola</v>
          </cell>
          <cell r="J104" t="str">
            <v>Seregélyes</v>
          </cell>
          <cell r="K104" t="str">
            <v>Nyuli Jázmin Laura</v>
          </cell>
          <cell r="M104" t="str">
            <v>Karkóné Lukácsy Marianna</v>
          </cell>
          <cell r="O104" t="str">
            <v>Fejér/Székesfehérvár</v>
          </cell>
          <cell r="P104" t="str">
            <v>Seregélyes</v>
          </cell>
          <cell r="Q104" t="str">
            <v>csak B</v>
          </cell>
          <cell r="R104" t="str">
            <v>OK</v>
          </cell>
          <cell r="S104">
            <v>3</v>
          </cell>
          <cell r="T104" t="str">
            <v/>
          </cell>
          <cell r="U104">
            <v>1</v>
          </cell>
          <cell r="V104">
            <v>1</v>
          </cell>
          <cell r="AB104" t="str">
            <v/>
          </cell>
          <cell r="AC104" t="str">
            <v/>
          </cell>
          <cell r="AD104">
            <v>1</v>
          </cell>
          <cell r="AE104">
            <v>0</v>
          </cell>
        </row>
        <row r="105">
          <cell r="I105" t="str">
            <v>Nagyboldogasszony Római Katolikus Gimnázium, Általános Iskola és Alapfokú Művészeti Iskola</v>
          </cell>
          <cell r="J105" t="str">
            <v>Kaposvár</v>
          </cell>
          <cell r="K105" t="str">
            <v>Sántha Sarolta</v>
          </cell>
          <cell r="M105" t="str">
            <v>Gundy Richárd</v>
          </cell>
          <cell r="O105" t="str">
            <v>Somogy</v>
          </cell>
          <cell r="P105" t="str">
            <v/>
          </cell>
          <cell r="Q105" t="str">
            <v>csak B</v>
          </cell>
          <cell r="R105" t="str">
            <v>OK</v>
          </cell>
          <cell r="S105">
            <v>9</v>
          </cell>
          <cell r="T105" t="str">
            <v/>
          </cell>
          <cell r="U105" t="str">
            <v/>
          </cell>
          <cell r="V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</row>
        <row r="106">
          <cell r="I106" t="str">
            <v>Érdi Batthyány Sportiskolai Általános Iskola és Gimnázium</v>
          </cell>
          <cell r="J106" t="str">
            <v>Érd</v>
          </cell>
          <cell r="K106" t="str">
            <v>Scheibli-Dóczi Zsolna</v>
          </cell>
          <cell r="M106" t="str">
            <v>Tornai Tibor</v>
          </cell>
          <cell r="O106" t="str">
            <v>Pest/Nyugat</v>
          </cell>
          <cell r="P106" t="str">
            <v>Érd</v>
          </cell>
          <cell r="Q106" t="str">
            <v>csak B</v>
          </cell>
          <cell r="R106" t="str">
            <v>OK</v>
          </cell>
          <cell r="S106">
            <v>2</v>
          </cell>
          <cell r="T106" t="str">
            <v/>
          </cell>
          <cell r="U106">
            <v>1</v>
          </cell>
          <cell r="V106">
            <v>1</v>
          </cell>
          <cell r="AB106" t="str">
            <v/>
          </cell>
          <cell r="AC106" t="str">
            <v/>
          </cell>
          <cell r="AD106">
            <v>1</v>
          </cell>
          <cell r="AE106">
            <v>0</v>
          </cell>
        </row>
        <row r="107">
          <cell r="I107" t="str">
            <v>Zamárdi Fekete István Általános Iskola</v>
          </cell>
          <cell r="J107" t="str">
            <v>Zamárdi</v>
          </cell>
          <cell r="K107" t="str">
            <v>Szabó Róza</v>
          </cell>
          <cell r="M107" t="str">
            <v>Galó Tibor</v>
          </cell>
          <cell r="O107" t="str">
            <v>Somogy</v>
          </cell>
          <cell r="P107" t="str">
            <v/>
          </cell>
          <cell r="Q107" t="str">
            <v>csak B</v>
          </cell>
          <cell r="R107" t="str">
            <v>OK</v>
          </cell>
          <cell r="S107">
            <v>9</v>
          </cell>
          <cell r="T107" t="str">
            <v/>
          </cell>
          <cell r="U107" t="str">
            <v/>
          </cell>
          <cell r="V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</row>
        <row r="108">
          <cell r="I108" t="str">
            <v>Seregélyesi Baptista Általános Iskola és Alapfokú Művészeti Iskola</v>
          </cell>
          <cell r="J108" t="str">
            <v>Seregélyes</v>
          </cell>
          <cell r="K108" t="str">
            <v>Szabó Sztella Szilvia</v>
          </cell>
          <cell r="M108" t="str">
            <v>Karkóné Lukácsy Marianna</v>
          </cell>
          <cell r="O108" t="str">
            <v>Fejér/Székesfehérvár</v>
          </cell>
          <cell r="P108" t="str">
            <v>Seregélyes</v>
          </cell>
          <cell r="Q108" t="str">
            <v>csak B</v>
          </cell>
          <cell r="R108" t="str">
            <v>OK</v>
          </cell>
          <cell r="S108">
            <v>3</v>
          </cell>
          <cell r="T108" t="str">
            <v/>
          </cell>
          <cell r="U108" t="str">
            <v/>
          </cell>
          <cell r="V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</row>
        <row r="109">
          <cell r="I109" t="str">
            <v>Zagyvarékasi Damjanich János Általános Iskola</v>
          </cell>
          <cell r="J109" t="str">
            <v>Zagyvarékas</v>
          </cell>
          <cell r="K109" t="str">
            <v>Szabó Zsófia</v>
          </cell>
          <cell r="M109" t="str">
            <v>Simon Ádám</v>
          </cell>
          <cell r="N109" t="str">
            <v>Dr. Tombor Attila</v>
          </cell>
          <cell r="O109" t="str">
            <v>Jász-Nagykun-Szolnok</v>
          </cell>
          <cell r="P109" t="str">
            <v/>
          </cell>
          <cell r="Q109" t="str">
            <v>csak B</v>
          </cell>
          <cell r="R109" t="str">
            <v>OK</v>
          </cell>
          <cell r="S109">
            <v>10</v>
          </cell>
          <cell r="T109" t="str">
            <v/>
          </cell>
          <cell r="U109">
            <v>1</v>
          </cell>
          <cell r="V109">
            <v>1</v>
          </cell>
          <cell r="AB109" t="str">
            <v/>
          </cell>
          <cell r="AC109" t="str">
            <v/>
          </cell>
          <cell r="AD109">
            <v>4</v>
          </cell>
          <cell r="AE109">
            <v>0</v>
          </cell>
        </row>
        <row r="110">
          <cell r="I110" t="str">
            <v>Szegedi Tudományegyetem Gyakorló Gimnázium és Általános Iskola</v>
          </cell>
          <cell r="J110" t="str">
            <v>Szeged</v>
          </cell>
          <cell r="K110" t="str">
            <v>Szemerédi Liza</v>
          </cell>
          <cell r="M110" t="str">
            <v>Kazi Zsuzsa</v>
          </cell>
          <cell r="O110" t="str">
            <v>Csongrád-Csanád</v>
          </cell>
          <cell r="P110" t="str">
            <v/>
          </cell>
          <cell r="Q110" t="str">
            <v>csak B</v>
          </cell>
          <cell r="R110" t="str">
            <v>OK</v>
          </cell>
          <cell r="S110">
            <v>7</v>
          </cell>
          <cell r="T110" t="str">
            <v/>
          </cell>
          <cell r="U110">
            <v>1</v>
          </cell>
          <cell r="V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</row>
        <row r="111">
          <cell r="I111" t="str">
            <v>Kaposvári Kodály Zoltán Központi Általános Iskola</v>
          </cell>
          <cell r="J111" t="str">
            <v>Kaposvár</v>
          </cell>
          <cell r="K111" t="str">
            <v>Szemicsek Szófia Veronika</v>
          </cell>
          <cell r="M111" t="str">
            <v>Piltnerné Giesz Gabriella</v>
          </cell>
          <cell r="O111" t="str">
            <v>Somogy</v>
          </cell>
          <cell r="P111" t="str">
            <v/>
          </cell>
          <cell r="Q111" t="str">
            <v>csak B</v>
          </cell>
          <cell r="R111" t="str">
            <v>OK</v>
          </cell>
          <cell r="S111">
            <v>9</v>
          </cell>
          <cell r="T111" t="str">
            <v/>
          </cell>
          <cell r="U111">
            <v>1</v>
          </cell>
          <cell r="V111">
            <v>1</v>
          </cell>
          <cell r="AB111" t="str">
            <v/>
          </cell>
          <cell r="AC111" t="str">
            <v/>
          </cell>
          <cell r="AD111">
            <v>0</v>
          </cell>
          <cell r="AE111">
            <v>0</v>
          </cell>
        </row>
        <row r="112">
          <cell r="I112" t="str">
            <v>Érdi Batthyány Sportiskolai Általános Iskola és Gimnázium</v>
          </cell>
          <cell r="J112" t="str">
            <v>Érd</v>
          </cell>
          <cell r="K112" t="str">
            <v>Szenecsár Mira Katalin</v>
          </cell>
          <cell r="M112" t="str">
            <v>Tornai Tibor</v>
          </cell>
          <cell r="O112" t="str">
            <v>Pest/Nyugat</v>
          </cell>
          <cell r="P112" t="str">
            <v>Érd</v>
          </cell>
          <cell r="Q112" t="str">
            <v>csak B</v>
          </cell>
          <cell r="R112" t="str">
            <v>OK</v>
          </cell>
          <cell r="S112">
            <v>2</v>
          </cell>
          <cell r="T112" t="str">
            <v/>
          </cell>
          <cell r="U112">
            <v>1</v>
          </cell>
          <cell r="V112">
            <v>1</v>
          </cell>
          <cell r="AB112" t="str">
            <v/>
          </cell>
          <cell r="AC112" t="str">
            <v/>
          </cell>
          <cell r="AD112">
            <v>1</v>
          </cell>
          <cell r="AE112">
            <v>0</v>
          </cell>
        </row>
        <row r="113">
          <cell r="I113" t="str">
            <v>Romhányi II. Rákóczi Ferenc Általános Iskola</v>
          </cell>
          <cell r="J113" t="str">
            <v>Romhány</v>
          </cell>
          <cell r="K113" t="str">
            <v>Szorcsik Hanna</v>
          </cell>
          <cell r="M113" t="str">
            <v>Szaniszlóné Hajduk Hajnalka</v>
          </cell>
          <cell r="N113" t="str">
            <v>Kőmives Éva</v>
          </cell>
          <cell r="O113" t="str">
            <v>Nógrád</v>
          </cell>
          <cell r="P113" t="str">
            <v/>
          </cell>
          <cell r="Q113" t="str">
            <v>csak B</v>
          </cell>
          <cell r="R113" t="str">
            <v>OK</v>
          </cell>
          <cell r="S113">
            <v>8</v>
          </cell>
          <cell r="T113" t="str">
            <v/>
          </cell>
          <cell r="U113">
            <v>1</v>
          </cell>
          <cell r="V113">
            <v>1</v>
          </cell>
          <cell r="AB113" t="str">
            <v/>
          </cell>
          <cell r="AC113" t="str">
            <v/>
          </cell>
          <cell r="AD113">
            <v>1</v>
          </cell>
          <cell r="AE113">
            <v>0</v>
          </cell>
        </row>
        <row r="114">
          <cell r="I114" t="str">
            <v>Szent Imre Katolikus Gimnázium, Két Tanítási Nyelvű Általános Iskola, Kollégium, Óvoda és Alapfokú Művészeti Iskola</v>
          </cell>
          <cell r="J114" t="str">
            <v>Nyíregyháza</v>
          </cell>
          <cell r="K114" t="str">
            <v>Szödényi Veronika</v>
          </cell>
          <cell r="M114" t="str">
            <v>Balázsné Baraksó Éva Csilla</v>
          </cell>
          <cell r="O114" t="str">
            <v>Szabolcs-Szatmár-Bereg</v>
          </cell>
          <cell r="P114" t="str">
            <v/>
          </cell>
          <cell r="Q114" t="str">
            <v>csak B</v>
          </cell>
          <cell r="R114" t="str">
            <v>OK</v>
          </cell>
          <cell r="S114">
            <v>6</v>
          </cell>
          <cell r="T114" t="str">
            <v/>
          </cell>
          <cell r="U114">
            <v>1</v>
          </cell>
          <cell r="V114">
            <v>1</v>
          </cell>
          <cell r="AB114" t="str">
            <v/>
          </cell>
          <cell r="AC114" t="str">
            <v/>
          </cell>
          <cell r="AD114">
            <v>0</v>
          </cell>
          <cell r="AE114">
            <v>0</v>
          </cell>
        </row>
        <row r="115">
          <cell r="I115" t="str">
            <v>Rákóczifalvai II. Rákóczi Ferenc Általános Iskola és Alapfokú Művészeti Iskola</v>
          </cell>
          <cell r="J115" t="str">
            <v>Rákóczifalva</v>
          </cell>
          <cell r="K115" t="str">
            <v>Tigyi Dorina</v>
          </cell>
          <cell r="M115" t="str">
            <v>Ábrahám Zsolt</v>
          </cell>
          <cell r="O115" t="str">
            <v>Jász-Nagykun-Szolnok</v>
          </cell>
          <cell r="P115" t="str">
            <v/>
          </cell>
          <cell r="Q115" t="str">
            <v>csak B</v>
          </cell>
          <cell r="R115" t="str">
            <v>OK</v>
          </cell>
          <cell r="S115">
            <v>10</v>
          </cell>
          <cell r="T115" t="str">
            <v/>
          </cell>
          <cell r="U115">
            <v>1</v>
          </cell>
          <cell r="V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</row>
        <row r="116">
          <cell r="I116" t="str">
            <v>Romhányi II. Rákóczi Ferenc Általános Iskola</v>
          </cell>
          <cell r="J116" t="str">
            <v>Romhány</v>
          </cell>
          <cell r="K116" t="str">
            <v>Tóth Jamina</v>
          </cell>
          <cell r="M116" t="str">
            <v>Szaniszlóné Hajduk Hajnalka</v>
          </cell>
          <cell r="N116" t="str">
            <v>Kőmives Éva</v>
          </cell>
          <cell r="O116" t="str">
            <v>Nógrád</v>
          </cell>
          <cell r="P116" t="str">
            <v/>
          </cell>
          <cell r="Q116" t="str">
            <v>csak B</v>
          </cell>
          <cell r="R116" t="str">
            <v>OK</v>
          </cell>
          <cell r="S116">
            <v>8</v>
          </cell>
          <cell r="T116" t="str">
            <v/>
          </cell>
          <cell r="U116">
            <v>1</v>
          </cell>
          <cell r="V116">
            <v>1</v>
          </cell>
          <cell r="AB116" t="str">
            <v/>
          </cell>
          <cell r="AC116" t="str">
            <v/>
          </cell>
          <cell r="AD116">
            <v>0</v>
          </cell>
          <cell r="AE116">
            <v>0</v>
          </cell>
        </row>
        <row r="117">
          <cell r="I117" t="str">
            <v>Érdi Batthyány Sportiskolai Általános Iskola és Gimnázium</v>
          </cell>
          <cell r="J117" t="str">
            <v>Érd</v>
          </cell>
          <cell r="K117" t="str">
            <v>Tóth-Czere Anna</v>
          </cell>
          <cell r="M117" t="str">
            <v>Tornai Tibor</v>
          </cell>
          <cell r="O117" t="str">
            <v>Pest/Nyugat</v>
          </cell>
          <cell r="P117" t="str">
            <v>Érd</v>
          </cell>
          <cell r="Q117" t="str">
            <v>csak B</v>
          </cell>
          <cell r="R117" t="str">
            <v>OK</v>
          </cell>
          <cell r="S117">
            <v>2</v>
          </cell>
          <cell r="T117" t="str">
            <v/>
          </cell>
          <cell r="U117">
            <v>1</v>
          </cell>
          <cell r="V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</row>
        <row r="118">
          <cell r="I118" t="str">
            <v>Debreceni Vörösmarty Mihály Általános Iskola és Alapfokú Művészeti Iskola</v>
          </cell>
          <cell r="J118" t="str">
            <v>Debrecen</v>
          </cell>
          <cell r="K118" t="str">
            <v>Tőzsér Lelle</v>
          </cell>
          <cell r="M118" t="str">
            <v>Kötelesné Moravcsik Erika</v>
          </cell>
          <cell r="O118" t="str">
            <v>Hajdú-Bihar</v>
          </cell>
          <cell r="P118" t="str">
            <v/>
          </cell>
          <cell r="Q118" t="str">
            <v>csak B</v>
          </cell>
          <cell r="R118" t="str">
            <v>OK</v>
          </cell>
          <cell r="S118">
            <v>6</v>
          </cell>
          <cell r="T118" t="str">
            <v/>
          </cell>
          <cell r="U118">
            <v>1</v>
          </cell>
          <cell r="V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</row>
        <row r="119">
          <cell r="I119" t="str">
            <v>Móri Radnóti Miklós Általános Iskola</v>
          </cell>
          <cell r="J119" t="str">
            <v>Mór</v>
          </cell>
          <cell r="K119" t="str">
            <v>Unti Laura</v>
          </cell>
          <cell r="M119" t="str">
            <v>Tomcsányiné Kunos Zsuzsa</v>
          </cell>
          <cell r="O119" t="str">
            <v>Fejér/Észak</v>
          </cell>
          <cell r="P119" t="str">
            <v>Mór</v>
          </cell>
          <cell r="Q119" t="str">
            <v>csak B</v>
          </cell>
          <cell r="R119" t="str">
            <v>OK</v>
          </cell>
          <cell r="S119">
            <v>3</v>
          </cell>
          <cell r="T119" t="str">
            <v/>
          </cell>
          <cell r="U119">
            <v>1</v>
          </cell>
          <cell r="V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</row>
        <row r="120">
          <cell r="I120" t="str">
            <v>Kölcsey Ferenc Református Gyakorló Általános Iskola</v>
          </cell>
          <cell r="J120" t="str">
            <v>Debrecen</v>
          </cell>
          <cell r="K120" t="str">
            <v>Varga Zsófia Ilka</v>
          </cell>
          <cell r="M120" t="str">
            <v>Bajusz György</v>
          </cell>
          <cell r="O120" t="str">
            <v>Hajdú-Bihar</v>
          </cell>
          <cell r="P120" t="str">
            <v/>
          </cell>
          <cell r="Q120" t="str">
            <v>csak B</v>
          </cell>
          <cell r="R120" t="str">
            <v>OK</v>
          </cell>
          <cell r="S120">
            <v>6</v>
          </cell>
          <cell r="T120" t="str">
            <v/>
          </cell>
          <cell r="U120">
            <v>1</v>
          </cell>
          <cell r="V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</row>
        <row r="121">
          <cell r="I121" t="str">
            <v>Seregélyesi Baptista Általános Iskola és Alapfokú Művészeti Iskola</v>
          </cell>
          <cell r="J121" t="str">
            <v>Seregélyes</v>
          </cell>
          <cell r="K121" t="str">
            <v>Vertig Emili</v>
          </cell>
          <cell r="M121" t="str">
            <v>Karkóné Lukácsy Marianna</v>
          </cell>
          <cell r="O121" t="str">
            <v>Fejér/Székesfehérvár</v>
          </cell>
          <cell r="P121" t="str">
            <v>Seregélyes</v>
          </cell>
          <cell r="Q121" t="str">
            <v>csak B</v>
          </cell>
          <cell r="R121" t="str">
            <v>OK</v>
          </cell>
          <cell r="S121">
            <v>3</v>
          </cell>
          <cell r="T121" t="str">
            <v/>
          </cell>
          <cell r="U121" t="str">
            <v/>
          </cell>
          <cell r="V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</row>
        <row r="122">
          <cell r="I122" t="str">
            <v>Szent Pantaleimon Görögkatolikus Óvoda, Általános Iskola és Alapfokú Művészeti Iskola</v>
          </cell>
          <cell r="J122" t="str">
            <v>Dunaújváros</v>
          </cell>
          <cell r="K122" t="str">
            <v>Martinovics Mira</v>
          </cell>
          <cell r="M122" t="str">
            <v>Sára-Szabó Dóra</v>
          </cell>
          <cell r="N122" t="str">
            <v>Varga Gabriella</v>
          </cell>
          <cell r="O122" t="str">
            <v>Fejér/Dél</v>
          </cell>
          <cell r="P122" t="str">
            <v>Dunaújváros</v>
          </cell>
          <cell r="Q122" t="str">
            <v>csak B</v>
          </cell>
          <cell r="R122" t="str">
            <v>OK</v>
          </cell>
          <cell r="S122">
            <v>3</v>
          </cell>
          <cell r="T122" t="str">
            <v/>
          </cell>
          <cell r="U122">
            <v>1</v>
          </cell>
          <cell r="V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</row>
        <row r="123">
          <cell r="I123" t="str">
            <v>Szent Pantaleimon Görögkatolikus Óvoda, Általános Iskola és Alapfokú Művészeti Iskola</v>
          </cell>
          <cell r="J123" t="str">
            <v>Dunaújváros</v>
          </cell>
          <cell r="K123" t="str">
            <v>Mohács Elizabet</v>
          </cell>
          <cell r="M123" t="str">
            <v>Sára-Szabó Dóra</v>
          </cell>
          <cell r="N123" t="str">
            <v>Varga Gabriella</v>
          </cell>
          <cell r="O123" t="str">
            <v>Fejér/Dél</v>
          </cell>
          <cell r="P123" t="str">
            <v>Dunaújváros</v>
          </cell>
          <cell r="Q123" t="str">
            <v>csak B</v>
          </cell>
          <cell r="R123" t="str">
            <v>OK</v>
          </cell>
          <cell r="S123">
            <v>3</v>
          </cell>
          <cell r="T123" t="str">
            <v/>
          </cell>
          <cell r="U123">
            <v>1</v>
          </cell>
          <cell r="V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</row>
        <row r="124">
          <cell r="I124" t="str">
            <v>Seregélyesi Baptista Általános Iskola és Alapfokú Művészeti Iskola</v>
          </cell>
          <cell r="J124" t="str">
            <v>Seregélyes</v>
          </cell>
          <cell r="K124" t="str">
            <v>Balló Lili</v>
          </cell>
          <cell r="M124" t="str">
            <v>Karkóné Lukácsy Marianna</v>
          </cell>
          <cell r="O124" t="str">
            <v>Fejér/Székesfehérvár</v>
          </cell>
          <cell r="P124" t="str">
            <v>Seregélyes</v>
          </cell>
          <cell r="Q124" t="str">
            <v>csak B</v>
          </cell>
          <cell r="R124" t="str">
            <v>OK</v>
          </cell>
          <cell r="S124">
            <v>3</v>
          </cell>
          <cell r="T124" t="str">
            <v/>
          </cell>
          <cell r="U124">
            <v>1</v>
          </cell>
          <cell r="V124" t="str">
            <v/>
          </cell>
        </row>
        <row r="125">
          <cell r="I125" t="str">
            <v>Seregélyesi Baptista Általános Iskola és Alapfokú Művészeti Iskola</v>
          </cell>
          <cell r="J125" t="str">
            <v>Seregélyes</v>
          </cell>
          <cell r="K125" t="str">
            <v>Szaniszló Nóra</v>
          </cell>
          <cell r="M125" t="str">
            <v>Karkóné Lukácsy Marianna</v>
          </cell>
          <cell r="O125" t="str">
            <v>Fejér/Székesfehérvár</v>
          </cell>
          <cell r="P125" t="str">
            <v>Seregélyes</v>
          </cell>
          <cell r="Q125" t="str">
            <v>csak B</v>
          </cell>
          <cell r="R125" t="str">
            <v>OK</v>
          </cell>
          <cell r="S125">
            <v>3</v>
          </cell>
          <cell r="T125" t="str">
            <v/>
          </cell>
          <cell r="U125">
            <v>1</v>
          </cell>
          <cell r="V125" t="str">
            <v/>
          </cell>
        </row>
        <row r="126">
          <cell r="I126" t="str">
            <v>Kodolányi János Gimnázium</v>
          </cell>
          <cell r="J126" t="str">
            <v>Székesfehérvár</v>
          </cell>
          <cell r="K126" t="str">
            <v>Bognár Gábor</v>
          </cell>
          <cell r="M126" t="str">
            <v>Baloghné Páli Judit</v>
          </cell>
          <cell r="O126" t="str">
            <v>Fejér/Székesfehérvár</v>
          </cell>
          <cell r="P126" t="str">
            <v>Székesfehérvár</v>
          </cell>
          <cell r="Q126" t="str">
            <v>A vagy B</v>
          </cell>
          <cell r="R126" t="str">
            <v>OK</v>
          </cell>
          <cell r="S126">
            <v>3</v>
          </cell>
          <cell r="T126" t="str">
            <v/>
          </cell>
          <cell r="U126">
            <v>1</v>
          </cell>
          <cell r="V126">
            <v>1</v>
          </cell>
          <cell r="AB126">
            <v>2</v>
          </cell>
          <cell r="AC126">
            <v>0</v>
          </cell>
          <cell r="AD126" t="str">
            <v/>
          </cell>
          <cell r="AE126" t="str">
            <v/>
          </cell>
        </row>
        <row r="127">
          <cell r="I127" t="str">
            <v>Érdi Batthyány Sportiskolai Általános Iskola és Gimnázium</v>
          </cell>
          <cell r="J127" t="str">
            <v>Érd</v>
          </cell>
          <cell r="K127" t="str">
            <v>Bojtár Boldizsár</v>
          </cell>
          <cell r="M127" t="str">
            <v>Tornai Tibor</v>
          </cell>
          <cell r="O127" t="str">
            <v>Pest/Nyugat</v>
          </cell>
          <cell r="P127" t="str">
            <v>Érd</v>
          </cell>
          <cell r="Q127" t="str">
            <v>csak A</v>
          </cell>
          <cell r="R127" t="str">
            <v>OK</v>
          </cell>
          <cell r="S127">
            <v>2</v>
          </cell>
          <cell r="T127" t="str">
            <v/>
          </cell>
          <cell r="U127">
            <v>1</v>
          </cell>
          <cell r="V127">
            <v>1</v>
          </cell>
          <cell r="AB127">
            <v>1</v>
          </cell>
          <cell r="AC127">
            <v>0</v>
          </cell>
          <cell r="AD127" t="str">
            <v/>
          </cell>
          <cell r="AE127" t="str">
            <v/>
          </cell>
        </row>
        <row r="128">
          <cell r="I128" t="str">
            <v>Romhányi II. Rákóczi Ferenc Általános Iskola</v>
          </cell>
          <cell r="J128" t="str">
            <v>Romhány</v>
          </cell>
          <cell r="K128" t="str">
            <v>Galba Mátyás</v>
          </cell>
          <cell r="M128" t="str">
            <v>Szaniszlóné Hajduk Hajnalka</v>
          </cell>
          <cell r="N128" t="str">
            <v>Kőmives Éva</v>
          </cell>
          <cell r="O128" t="str">
            <v>Nógrád</v>
          </cell>
          <cell r="P128" t="str">
            <v/>
          </cell>
          <cell r="Q128" t="str">
            <v>csak A</v>
          </cell>
          <cell r="R128" t="str">
            <v>OK</v>
          </cell>
          <cell r="S128">
            <v>8</v>
          </cell>
          <cell r="T128" t="str">
            <v/>
          </cell>
          <cell r="U128">
            <v>1</v>
          </cell>
          <cell r="V128">
            <v>1</v>
          </cell>
          <cell r="AB128">
            <v>0</v>
          </cell>
          <cell r="AC128">
            <v>0</v>
          </cell>
          <cell r="AD128" t="str">
            <v/>
          </cell>
          <cell r="AE128" t="str">
            <v/>
          </cell>
        </row>
        <row r="129">
          <cell r="I129" t="str">
            <v>Megyeri Úti Általános Iskola</v>
          </cell>
          <cell r="J129" t="str">
            <v>Budapest IV. kerület</v>
          </cell>
          <cell r="K129" t="str">
            <v>Kovács Ottó</v>
          </cell>
          <cell r="M129" t="str">
            <v>Bartanicsné Eper Ágnes</v>
          </cell>
          <cell r="O129" t="str">
            <v>Budapest/Észak-Pest</v>
          </cell>
          <cell r="P129" t="str">
            <v>Budapest IV. kerület</v>
          </cell>
          <cell r="Q129" t="str">
            <v>A vagy B</v>
          </cell>
          <cell r="R129" t="str">
            <v>OK</v>
          </cell>
          <cell r="S129">
            <v>1</v>
          </cell>
          <cell r="T129" t="str">
            <v/>
          </cell>
          <cell r="U129">
            <v>1</v>
          </cell>
          <cell r="V129">
            <v>1</v>
          </cell>
          <cell r="AB129">
            <v>0</v>
          </cell>
          <cell r="AC129">
            <v>0</v>
          </cell>
          <cell r="AD129" t="str">
            <v/>
          </cell>
          <cell r="AE129" t="str">
            <v/>
          </cell>
        </row>
        <row r="130">
          <cell r="I130" t="str">
            <v>Budapest XIV. Kerületi Liszt Ferenc Általános Iskola</v>
          </cell>
          <cell r="J130" t="str">
            <v>Budapest XIV. kerület</v>
          </cell>
          <cell r="K130" t="str">
            <v>Lesták Alex</v>
          </cell>
          <cell r="M130" t="str">
            <v>Győri Attila</v>
          </cell>
          <cell r="O130" t="str">
            <v>Budapest/Dél-Pest</v>
          </cell>
          <cell r="P130" t="str">
            <v>Budapest XIV. kerület</v>
          </cell>
          <cell r="Q130" t="str">
            <v>csak A</v>
          </cell>
          <cell r="R130" t="str">
            <v>OK</v>
          </cell>
          <cell r="S130">
            <v>1</v>
          </cell>
          <cell r="T130" t="str">
            <v/>
          </cell>
          <cell r="U130">
            <v>1</v>
          </cell>
          <cell r="V130">
            <v>1</v>
          </cell>
          <cell r="AB130">
            <v>1</v>
          </cell>
          <cell r="AC130">
            <v>0</v>
          </cell>
          <cell r="AD130" t="str">
            <v/>
          </cell>
          <cell r="AE130" t="str">
            <v/>
          </cell>
        </row>
        <row r="131">
          <cell r="I131" t="str">
            <v>Seregélyesi Baptista Általános Iskola és Alapfokú Művészeti Iskola</v>
          </cell>
          <cell r="J131" t="str">
            <v>Seregélyes</v>
          </cell>
          <cell r="K131" t="str">
            <v>Pinke Dénes</v>
          </cell>
          <cell r="M131" t="str">
            <v>Karkóné Lukácsy Marianna</v>
          </cell>
          <cell r="O131" t="str">
            <v>Fejér/Székesfehérvár</v>
          </cell>
          <cell r="P131" t="str">
            <v>Seregélyes</v>
          </cell>
          <cell r="Q131" t="str">
            <v>csak A</v>
          </cell>
          <cell r="R131" t="str">
            <v>OK</v>
          </cell>
          <cell r="S131">
            <v>3</v>
          </cell>
          <cell r="T131" t="str">
            <v/>
          </cell>
          <cell r="U131">
            <v>1</v>
          </cell>
          <cell r="V131">
            <v>1</v>
          </cell>
          <cell r="AB131">
            <v>3</v>
          </cell>
          <cell r="AC131">
            <v>0</v>
          </cell>
          <cell r="AD131" t="str">
            <v/>
          </cell>
          <cell r="AE131" t="str">
            <v/>
          </cell>
        </row>
        <row r="132">
          <cell r="I132" t="str">
            <v>Nagyboldogasszony Római Katolikus Gimnázium, Általános Iskola és Alapfokú Művészeti Iskola</v>
          </cell>
          <cell r="J132" t="str">
            <v>Kaposvár</v>
          </cell>
          <cell r="K132" t="str">
            <v>Babos Bertalan</v>
          </cell>
          <cell r="M132" t="str">
            <v>Gundy Richárd</v>
          </cell>
          <cell r="O132" t="str">
            <v>Somogy</v>
          </cell>
          <cell r="P132" t="str">
            <v/>
          </cell>
          <cell r="Q132" t="str">
            <v>csak B</v>
          </cell>
          <cell r="R132" t="str">
            <v>OK</v>
          </cell>
          <cell r="S132">
            <v>9</v>
          </cell>
          <cell r="T132" t="str">
            <v/>
          </cell>
          <cell r="U132">
            <v>1</v>
          </cell>
          <cell r="V132">
            <v>1</v>
          </cell>
          <cell r="AB132" t="str">
            <v/>
          </cell>
          <cell r="AC132" t="str">
            <v/>
          </cell>
          <cell r="AD132">
            <v>1</v>
          </cell>
          <cell r="AE132">
            <v>0</v>
          </cell>
        </row>
        <row r="133">
          <cell r="I133" t="str">
            <v>Apponyi Albert Általános Iskola</v>
          </cell>
          <cell r="J133" t="str">
            <v>Gencsapáti</v>
          </cell>
          <cell r="K133" t="str">
            <v>Balaton Bendegúz</v>
          </cell>
          <cell r="M133" t="str">
            <v>Rédecsi Bence</v>
          </cell>
          <cell r="O133" t="str">
            <v>Vas</v>
          </cell>
          <cell r="P133" t="str">
            <v/>
          </cell>
          <cell r="Q133" t="str">
            <v>csak B</v>
          </cell>
          <cell r="R133" t="str">
            <v>OK</v>
          </cell>
          <cell r="S133">
            <v>9</v>
          </cell>
          <cell r="T133" t="str">
            <v/>
          </cell>
          <cell r="U133">
            <v>1</v>
          </cell>
          <cell r="V133">
            <v>1</v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</row>
        <row r="134">
          <cell r="I134" t="str">
            <v>Szabadegyházi Kossuth Lajos Általános Iskola</v>
          </cell>
          <cell r="J134" t="str">
            <v>Szabadegyháza</v>
          </cell>
          <cell r="K134" t="str">
            <v>Baranyai Milán</v>
          </cell>
          <cell r="M134" t="str">
            <v>Rittler Gábor Győző</v>
          </cell>
          <cell r="O134" t="str">
            <v>Fejér/Észak</v>
          </cell>
          <cell r="P134" t="str">
            <v>Szabadegyháza</v>
          </cell>
          <cell r="Q134" t="str">
            <v>csak B</v>
          </cell>
          <cell r="R134" t="str">
            <v>OK</v>
          </cell>
          <cell r="S134">
            <v>3</v>
          </cell>
          <cell r="T134" t="str">
            <v/>
          </cell>
          <cell r="U134">
            <v>1</v>
          </cell>
          <cell r="V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</row>
        <row r="135">
          <cell r="I135" t="str">
            <v>Gyulai Implom József Általános Iskola</v>
          </cell>
          <cell r="J135" t="str">
            <v>Gyula</v>
          </cell>
          <cell r="K135" t="str">
            <v>Barta Róbert</v>
          </cell>
          <cell r="M135" t="str">
            <v>Pluhár János</v>
          </cell>
          <cell r="O135" t="str">
            <v>Békés</v>
          </cell>
          <cell r="P135" t="str">
            <v/>
          </cell>
          <cell r="Q135" t="str">
            <v>csak B</v>
          </cell>
          <cell r="R135" t="str">
            <v>OK</v>
          </cell>
          <cell r="S135">
            <v>7</v>
          </cell>
          <cell r="T135" t="str">
            <v/>
          </cell>
          <cell r="U135" t="str">
            <v/>
          </cell>
          <cell r="V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</row>
        <row r="136">
          <cell r="I136" t="str">
            <v>Tiszateleki Hunyadi Mátyás Általános Iskola</v>
          </cell>
          <cell r="J136" t="str">
            <v>Tiszatelek</v>
          </cell>
          <cell r="K136" t="str">
            <v>Bereczki Dávid</v>
          </cell>
          <cell r="M136" t="str">
            <v>Veress Károly</v>
          </cell>
          <cell r="O136" t="str">
            <v>Szabolcs-Szatmár-Bereg</v>
          </cell>
          <cell r="P136" t="str">
            <v/>
          </cell>
          <cell r="Q136" t="str">
            <v>csak B</v>
          </cell>
          <cell r="R136" t="str">
            <v>OK</v>
          </cell>
          <cell r="S136">
            <v>6</v>
          </cell>
          <cell r="T136" t="str">
            <v/>
          </cell>
          <cell r="U136">
            <v>1</v>
          </cell>
          <cell r="V136">
            <v>1</v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</row>
        <row r="137">
          <cell r="I137" t="str">
            <v>Rákóczifalvai II. Rákóczi Ferenc Általános Iskola és Alapfokú Művészeti Iskola</v>
          </cell>
          <cell r="J137" t="str">
            <v>Rákóczifalva</v>
          </cell>
          <cell r="K137" t="str">
            <v>Besenyei Balázs</v>
          </cell>
          <cell r="M137" t="str">
            <v>Ábrahám Zsolt</v>
          </cell>
          <cell r="O137" t="str">
            <v>Jász-Nagykun-Szolnok</v>
          </cell>
          <cell r="P137" t="str">
            <v/>
          </cell>
          <cell r="Q137" t="str">
            <v>csak B</v>
          </cell>
          <cell r="R137" t="str">
            <v>OK</v>
          </cell>
          <cell r="S137">
            <v>10</v>
          </cell>
          <cell r="T137" t="str">
            <v/>
          </cell>
          <cell r="U137" t="str">
            <v/>
          </cell>
          <cell r="V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</row>
        <row r="138">
          <cell r="I138" t="str">
            <v>Terézvárosi Magyar-Angol, Magyar-Német Két Tannyelvű Általános Iskola</v>
          </cell>
          <cell r="J138" t="str">
            <v>Budapest VI. kerület</v>
          </cell>
          <cell r="K138" t="str">
            <v>Bhuvaneshwari Raghul Yashwanth</v>
          </cell>
          <cell r="M138" t="str">
            <v>Szabó Linda</v>
          </cell>
          <cell r="O138" t="str">
            <v>Budapest/Észak-Pest</v>
          </cell>
          <cell r="P138" t="str">
            <v>Budapest VI. kerület</v>
          </cell>
          <cell r="Q138" t="str">
            <v>A vagy B</v>
          </cell>
          <cell r="R138" t="str">
            <v>OK</v>
          </cell>
          <cell r="S138">
            <v>1</v>
          </cell>
          <cell r="T138" t="str">
            <v/>
          </cell>
          <cell r="U138">
            <v>1</v>
          </cell>
          <cell r="V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</row>
        <row r="139">
          <cell r="I139" t="str">
            <v>Fényi Gyula Jezsuita Gimnázium, Kollégium és Óvoda</v>
          </cell>
          <cell r="J139" t="str">
            <v>Miskolc</v>
          </cell>
          <cell r="K139" t="str">
            <v>Bodolay Sebestyén</v>
          </cell>
          <cell r="M139" t="str">
            <v>Gulyás László</v>
          </cell>
          <cell r="O139" t="str">
            <v>Borsod-Abaúj-Zemplén</v>
          </cell>
          <cell r="P139" t="str">
            <v/>
          </cell>
          <cell r="Q139" t="str">
            <v>csak B</v>
          </cell>
          <cell r="R139" t="str">
            <v>OK</v>
          </cell>
          <cell r="S139">
            <v>8</v>
          </cell>
          <cell r="T139" t="str">
            <v/>
          </cell>
          <cell r="U139">
            <v>1</v>
          </cell>
          <cell r="V139">
            <v>1</v>
          </cell>
          <cell r="AB139" t="str">
            <v/>
          </cell>
          <cell r="AC139" t="str">
            <v/>
          </cell>
          <cell r="AD139">
            <v>0</v>
          </cell>
          <cell r="AE139">
            <v>0</v>
          </cell>
        </row>
        <row r="140">
          <cell r="I140" t="str">
            <v>Apponyi Albert Általános Iskola</v>
          </cell>
          <cell r="J140" t="str">
            <v>Gencsapáti</v>
          </cell>
          <cell r="K140" t="str">
            <v>Bodorkós Milán</v>
          </cell>
          <cell r="M140" t="str">
            <v>Rédecsi Bence</v>
          </cell>
          <cell r="O140" t="str">
            <v>Vas</v>
          </cell>
          <cell r="P140" t="str">
            <v/>
          </cell>
          <cell r="Q140" t="str">
            <v>csak B</v>
          </cell>
          <cell r="R140" t="str">
            <v>OK</v>
          </cell>
          <cell r="S140">
            <v>9</v>
          </cell>
          <cell r="T140" t="str">
            <v/>
          </cell>
          <cell r="U140">
            <v>1</v>
          </cell>
          <cell r="V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</row>
        <row r="141">
          <cell r="I141" t="str">
            <v>Érdi Batthyány Sportiskolai Általános Iskola és Gimnázium</v>
          </cell>
          <cell r="J141" t="str">
            <v>Érd</v>
          </cell>
          <cell r="K141" t="str">
            <v>Bojtár Áron</v>
          </cell>
          <cell r="M141" t="str">
            <v>Tornai Tibor</v>
          </cell>
          <cell r="O141" t="str">
            <v>Pest/Nyugat</v>
          </cell>
          <cell r="P141" t="str">
            <v>Érd</v>
          </cell>
          <cell r="Q141" t="str">
            <v>csak B</v>
          </cell>
          <cell r="R141" t="str">
            <v>OK</v>
          </cell>
          <cell r="S141">
            <v>2</v>
          </cell>
          <cell r="T141" t="str">
            <v/>
          </cell>
          <cell r="U141">
            <v>1</v>
          </cell>
          <cell r="V141">
            <v>1</v>
          </cell>
          <cell r="AB141" t="str">
            <v/>
          </cell>
          <cell r="AC141" t="str">
            <v/>
          </cell>
          <cell r="AD141">
            <v>4</v>
          </cell>
          <cell r="AE141">
            <v>0</v>
          </cell>
        </row>
        <row r="142">
          <cell r="I142" t="str">
            <v>Apponyi Albert Általános Iskola</v>
          </cell>
          <cell r="J142" t="str">
            <v>Gencsapáti</v>
          </cell>
          <cell r="K142" t="str">
            <v>Bolfán Gábor</v>
          </cell>
          <cell r="M142" t="str">
            <v>Rédecsi Bence</v>
          </cell>
          <cell r="O142" t="str">
            <v>Vas</v>
          </cell>
          <cell r="P142" t="str">
            <v/>
          </cell>
          <cell r="Q142" t="str">
            <v>csak B</v>
          </cell>
          <cell r="R142" t="str">
            <v>OK</v>
          </cell>
          <cell r="S142">
            <v>9</v>
          </cell>
          <cell r="T142" t="str">
            <v/>
          </cell>
          <cell r="U142">
            <v>1</v>
          </cell>
          <cell r="V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</row>
        <row r="143">
          <cell r="I143" t="str">
            <v>Szolnoki Fiumei Úti Általános Iskola</v>
          </cell>
          <cell r="J143" t="str">
            <v>Szolnok</v>
          </cell>
          <cell r="K143" t="str">
            <v>Borbándi Benedek Vilmos</v>
          </cell>
          <cell r="M143" t="str">
            <v>Móczó Gábor</v>
          </cell>
          <cell r="O143" t="str">
            <v>Jász-Nagykun-Szolnok</v>
          </cell>
          <cell r="P143" t="str">
            <v/>
          </cell>
          <cell r="Q143" t="str">
            <v>csak B</v>
          </cell>
          <cell r="R143" t="str">
            <v>OK</v>
          </cell>
          <cell r="S143">
            <v>10</v>
          </cell>
          <cell r="T143" t="str">
            <v/>
          </cell>
          <cell r="U143" t="str">
            <v/>
          </cell>
          <cell r="V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</row>
        <row r="144">
          <cell r="I144" t="str">
            <v>Rákóczifalvai II. Rákóczi Ferenc Általános Iskola és Alapfokú Művészeti Iskola</v>
          </cell>
          <cell r="J144" t="str">
            <v>Rákóczifalva</v>
          </cell>
          <cell r="K144" t="str">
            <v>Bori Attila</v>
          </cell>
          <cell r="M144" t="str">
            <v>Ábrahám Zsolt</v>
          </cell>
          <cell r="O144" t="str">
            <v>Jász-Nagykun-Szolnok</v>
          </cell>
          <cell r="P144" t="str">
            <v/>
          </cell>
          <cell r="Q144" t="str">
            <v>csak B</v>
          </cell>
          <cell r="R144" t="str">
            <v>OK</v>
          </cell>
          <cell r="S144">
            <v>10</v>
          </cell>
          <cell r="T144" t="str">
            <v/>
          </cell>
          <cell r="U144" t="str">
            <v/>
          </cell>
          <cell r="V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</row>
        <row r="145">
          <cell r="I145" t="str">
            <v>Rákóczifalvai II. Rákóczi Ferenc Általános Iskola és Alapfokú Művészeti Iskola</v>
          </cell>
          <cell r="J145" t="str">
            <v>Rákóczifalva</v>
          </cell>
          <cell r="K145" t="str">
            <v>Bori Levente</v>
          </cell>
          <cell r="M145" t="str">
            <v>Ábrahám Zsolt</v>
          </cell>
          <cell r="O145" t="str">
            <v>Jász-Nagykun-Szolnok</v>
          </cell>
          <cell r="P145" t="str">
            <v/>
          </cell>
          <cell r="Q145" t="str">
            <v>csak B</v>
          </cell>
          <cell r="R145" t="str">
            <v>OK</v>
          </cell>
          <cell r="S145">
            <v>10</v>
          </cell>
          <cell r="T145" t="str">
            <v/>
          </cell>
          <cell r="U145" t="str">
            <v/>
          </cell>
          <cell r="V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</row>
        <row r="146">
          <cell r="I146" t="str">
            <v>Apponyi Albert Általános Iskola</v>
          </cell>
          <cell r="J146" t="str">
            <v>Gencsapáti</v>
          </cell>
          <cell r="K146" t="str">
            <v>Botló Amadeusz</v>
          </cell>
          <cell r="M146" t="str">
            <v>Rédecsi Bence</v>
          </cell>
          <cell r="O146" t="str">
            <v>Vas</v>
          </cell>
          <cell r="P146" t="str">
            <v/>
          </cell>
          <cell r="Q146" t="str">
            <v>csak B</v>
          </cell>
          <cell r="R146" t="str">
            <v>OK</v>
          </cell>
          <cell r="S146">
            <v>9</v>
          </cell>
          <cell r="T146" t="str">
            <v/>
          </cell>
          <cell r="U146" t="str">
            <v/>
          </cell>
          <cell r="V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</row>
        <row r="147">
          <cell r="I147" t="str">
            <v>Érdi Batthyány Sportiskolai Általános Iskola és Gimnázium</v>
          </cell>
          <cell r="J147" t="str">
            <v>Érd</v>
          </cell>
          <cell r="K147" t="str">
            <v>Briák László</v>
          </cell>
          <cell r="M147" t="str">
            <v>Tornai Tibor</v>
          </cell>
          <cell r="O147" t="str">
            <v>Pest/Nyugat</v>
          </cell>
          <cell r="P147" t="str">
            <v>Érd</v>
          </cell>
          <cell r="Q147" t="str">
            <v>A vagy B</v>
          </cell>
          <cell r="R147" t="str">
            <v>OK</v>
          </cell>
          <cell r="S147">
            <v>2</v>
          </cell>
          <cell r="T147" t="str">
            <v/>
          </cell>
          <cell r="U147">
            <v>1</v>
          </cell>
          <cell r="V147">
            <v>1</v>
          </cell>
          <cell r="AB147" t="str">
            <v/>
          </cell>
          <cell r="AC147" t="str">
            <v/>
          </cell>
          <cell r="AD147">
            <v>2</v>
          </cell>
          <cell r="AE147">
            <v>0</v>
          </cell>
        </row>
        <row r="148">
          <cell r="I148" t="str">
            <v>Áldás Utcai Általános Iskola</v>
          </cell>
          <cell r="J148" t="str">
            <v>Budapest II. kerület</v>
          </cell>
          <cell r="K148" t="str">
            <v>Brinner Soma</v>
          </cell>
          <cell r="M148" t="str">
            <v>Novák Judit Eleonóra</v>
          </cell>
          <cell r="O148" t="str">
            <v>Budapest/Buda</v>
          </cell>
          <cell r="P148" t="str">
            <v>Budapest II. kerület</v>
          </cell>
          <cell r="Q148" t="str">
            <v>csak B</v>
          </cell>
          <cell r="R148" t="str">
            <v>OK</v>
          </cell>
          <cell r="S148">
            <v>1</v>
          </cell>
          <cell r="T148" t="str">
            <v/>
          </cell>
          <cell r="U148">
            <v>1</v>
          </cell>
          <cell r="V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</row>
        <row r="149">
          <cell r="I149" t="str">
            <v>Szent Pantaleimon Görögkatolikus Óvoda, Általános Iskola és Alapfokú Művészeti Iskola</v>
          </cell>
          <cell r="J149" t="str">
            <v>Dunaújváros</v>
          </cell>
          <cell r="K149" t="str">
            <v>Budai Dominik</v>
          </cell>
          <cell r="M149" t="str">
            <v>Sárai-Szabó Dóra</v>
          </cell>
          <cell r="O149" t="str">
            <v>Fejér/Dél</v>
          </cell>
          <cell r="P149" t="str">
            <v>Dunaújváros</v>
          </cell>
          <cell r="Q149" t="str">
            <v>csak B</v>
          </cell>
          <cell r="R149" t="str">
            <v>OK</v>
          </cell>
          <cell r="S149">
            <v>3</v>
          </cell>
          <cell r="T149" t="str">
            <v/>
          </cell>
          <cell r="U149">
            <v>1</v>
          </cell>
          <cell r="V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</row>
        <row r="150">
          <cell r="I150" t="str">
            <v>Tapolcai Bárdos Lajos Általános Iskola</v>
          </cell>
          <cell r="J150" t="str">
            <v>Tapolca</v>
          </cell>
          <cell r="K150" t="str">
            <v>Csáki Bálint</v>
          </cell>
          <cell r="M150" t="str">
            <v>Gyarmati Zoltánné</v>
          </cell>
          <cell r="O150" t="str">
            <v>Veszprém</v>
          </cell>
          <cell r="P150" t="str">
            <v/>
          </cell>
          <cell r="Q150" t="str">
            <v>csak B</v>
          </cell>
          <cell r="R150" t="str">
            <v>OK</v>
          </cell>
          <cell r="S150">
            <v>5</v>
          </cell>
          <cell r="T150" t="str">
            <v/>
          </cell>
          <cell r="U150" t="str">
            <v/>
          </cell>
          <cell r="V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</row>
        <row r="151">
          <cell r="I151" t="str">
            <v>Seregélyesi Baptista Általános Iskola és Alapfokú Művészeti Iskola</v>
          </cell>
          <cell r="J151" t="str">
            <v>Seregélyes</v>
          </cell>
          <cell r="K151" t="str">
            <v>Cseh-Bognár Levente</v>
          </cell>
          <cell r="M151" t="str">
            <v>Karkóné Lukácsy Marianna</v>
          </cell>
          <cell r="O151" t="str">
            <v>Fejér/Székesfehérvár</v>
          </cell>
          <cell r="P151" t="str">
            <v>Seregélyes</v>
          </cell>
          <cell r="Q151" t="str">
            <v>csak B</v>
          </cell>
          <cell r="R151" t="str">
            <v>OK</v>
          </cell>
          <cell r="S151">
            <v>3</v>
          </cell>
          <cell r="T151" t="str">
            <v/>
          </cell>
          <cell r="U151">
            <v>1</v>
          </cell>
          <cell r="V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</row>
        <row r="152">
          <cell r="I152" t="str">
            <v>Magvető Református Magyar - Angol Két Tanítási Nyelvű Általános Iskola és Óvoda</v>
          </cell>
          <cell r="J152" t="str">
            <v>Gyula</v>
          </cell>
          <cell r="K152" t="str">
            <v>Csepreghy Botond</v>
          </cell>
          <cell r="M152" t="str">
            <v>Dávid Szilvia</v>
          </cell>
          <cell r="O152" t="str">
            <v>Békés</v>
          </cell>
          <cell r="P152" t="str">
            <v/>
          </cell>
          <cell r="Q152" t="str">
            <v>csak B</v>
          </cell>
          <cell r="R152" t="str">
            <v>OK</v>
          </cell>
          <cell r="S152">
            <v>7</v>
          </cell>
          <cell r="T152" t="str">
            <v/>
          </cell>
          <cell r="U152">
            <v>1</v>
          </cell>
          <cell r="V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</row>
        <row r="153">
          <cell r="I153" t="str">
            <v>Tapolcai Bárdos Lajos Általános Iskola</v>
          </cell>
          <cell r="J153" t="str">
            <v>Tapolca</v>
          </cell>
          <cell r="K153" t="str">
            <v>Csetey Máté László</v>
          </cell>
          <cell r="M153" t="str">
            <v>Gyarmati Zoltánné</v>
          </cell>
          <cell r="O153" t="str">
            <v>Veszprém</v>
          </cell>
          <cell r="P153" t="str">
            <v/>
          </cell>
          <cell r="Q153" t="str">
            <v>csak B</v>
          </cell>
          <cell r="R153" t="str">
            <v>OK</v>
          </cell>
          <cell r="S153">
            <v>5</v>
          </cell>
          <cell r="T153" t="str">
            <v/>
          </cell>
          <cell r="U153" t="str">
            <v/>
          </cell>
          <cell r="V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</row>
        <row r="154">
          <cell r="I154" t="str">
            <v>Seregélyesi Baptista Általános Iskola és Alapfokú Művészeti Iskola</v>
          </cell>
          <cell r="J154" t="str">
            <v>Seregélyes</v>
          </cell>
          <cell r="K154" t="str">
            <v>Csizmadia Sebestyén</v>
          </cell>
          <cell r="M154" t="str">
            <v>Karkóné Lukácsy Marianna</v>
          </cell>
          <cell r="O154" t="str">
            <v>Fejér/Székesfehérvár</v>
          </cell>
          <cell r="P154" t="str">
            <v>Seregélyes</v>
          </cell>
          <cell r="Q154" t="str">
            <v>csak B</v>
          </cell>
          <cell r="R154" t="str">
            <v>OK</v>
          </cell>
          <cell r="S154">
            <v>3</v>
          </cell>
          <cell r="T154" t="str">
            <v/>
          </cell>
          <cell r="U154">
            <v>1</v>
          </cell>
          <cell r="V154">
            <v>1</v>
          </cell>
          <cell r="AB154" t="str">
            <v/>
          </cell>
          <cell r="AC154" t="str">
            <v/>
          </cell>
          <cell r="AD154">
            <v>1</v>
          </cell>
          <cell r="AE154">
            <v>0</v>
          </cell>
        </row>
        <row r="155">
          <cell r="I155" t="str">
            <v>Tapolcai Bárdos Lajos Általános Iskola</v>
          </cell>
          <cell r="J155" t="str">
            <v>Tapolca</v>
          </cell>
          <cell r="K155" t="str">
            <v>Csoma Lionel</v>
          </cell>
          <cell r="M155" t="str">
            <v>Gyarmati Zoltánné</v>
          </cell>
          <cell r="O155" t="str">
            <v>Veszprém</v>
          </cell>
          <cell r="P155" t="str">
            <v/>
          </cell>
          <cell r="Q155" t="str">
            <v>csak B</v>
          </cell>
          <cell r="R155" t="str">
            <v>OK</v>
          </cell>
          <cell r="S155">
            <v>5</v>
          </cell>
          <cell r="T155" t="str">
            <v/>
          </cell>
          <cell r="U155">
            <v>1</v>
          </cell>
          <cell r="V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</row>
        <row r="156">
          <cell r="I156" t="str">
            <v>Debreceni Kinizsi Pál Általános Iskola</v>
          </cell>
          <cell r="J156" t="str">
            <v>Debrecen</v>
          </cell>
          <cell r="K156" t="str">
            <v>Dankó Bálint</v>
          </cell>
          <cell r="M156" t="str">
            <v>Dandéné Varga Mária</v>
          </cell>
          <cell r="N156" t="str">
            <v>Mester József</v>
          </cell>
          <cell r="O156" t="str">
            <v>Hajdú-Bihar</v>
          </cell>
          <cell r="P156" t="str">
            <v/>
          </cell>
          <cell r="Q156" t="str">
            <v>csak B</v>
          </cell>
          <cell r="R156" t="str">
            <v>OK</v>
          </cell>
          <cell r="S156">
            <v>6</v>
          </cell>
          <cell r="T156" t="str">
            <v/>
          </cell>
          <cell r="U156" t="str">
            <v/>
          </cell>
          <cell r="V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</row>
        <row r="157">
          <cell r="I157" t="str">
            <v>Magvető Református Magyar - Angol Két Tanítási Nyelvű Általános Iskola és Óvoda</v>
          </cell>
          <cell r="J157" t="str">
            <v>Gyula</v>
          </cell>
          <cell r="K157" t="str">
            <v>Fehér Tamás</v>
          </cell>
          <cell r="M157" t="str">
            <v>Dávid Szilvia</v>
          </cell>
          <cell r="O157" t="str">
            <v>Békés</v>
          </cell>
          <cell r="P157" t="str">
            <v/>
          </cell>
          <cell r="Q157" t="str">
            <v>csak B</v>
          </cell>
          <cell r="R157" t="str">
            <v>OK</v>
          </cell>
          <cell r="S157">
            <v>7</v>
          </cell>
          <cell r="T157" t="str">
            <v/>
          </cell>
          <cell r="U157">
            <v>1</v>
          </cell>
          <cell r="V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</row>
        <row r="158">
          <cell r="I158" t="str">
            <v>Szolnoki Kodály Zoltán Ének-zenei Általános Iskola és Néptánc Alapfokú Művészeti Iskola</v>
          </cell>
          <cell r="J158" t="str">
            <v>Szolnok</v>
          </cell>
          <cell r="K158" t="str">
            <v>Földi Anton</v>
          </cell>
          <cell r="M158" t="str">
            <v>Czétényi Csaba Zsolt</v>
          </cell>
          <cell r="O158" t="str">
            <v>Jász-Nagykun-Szolnok</v>
          </cell>
          <cell r="P158" t="str">
            <v/>
          </cell>
          <cell r="Q158" t="str">
            <v>csak B</v>
          </cell>
          <cell r="R158" t="str">
            <v>OK</v>
          </cell>
          <cell r="S158">
            <v>10</v>
          </cell>
          <cell r="T158" t="str">
            <v/>
          </cell>
          <cell r="U158">
            <v>1</v>
          </cell>
          <cell r="V158">
            <v>1</v>
          </cell>
          <cell r="AB158" t="str">
            <v/>
          </cell>
          <cell r="AC158" t="str">
            <v/>
          </cell>
          <cell r="AD158">
            <v>1</v>
          </cell>
          <cell r="AE158">
            <v>0</v>
          </cell>
        </row>
        <row r="159">
          <cell r="I159" t="str">
            <v>Szegedi Tudományegyetem Gyakorló Gimnázium és Általános Iskola</v>
          </cell>
          <cell r="J159" t="str">
            <v>Szeged</v>
          </cell>
          <cell r="K159" t="str">
            <v>Gál Nimród</v>
          </cell>
          <cell r="M159" t="str">
            <v>Kazi Zsuzsa</v>
          </cell>
          <cell r="O159" t="str">
            <v>Csongrád-Csanád</v>
          </cell>
          <cell r="P159" t="str">
            <v/>
          </cell>
          <cell r="Q159" t="str">
            <v>csak B</v>
          </cell>
          <cell r="R159" t="str">
            <v>OK</v>
          </cell>
          <cell r="S159">
            <v>7</v>
          </cell>
          <cell r="T159" t="str">
            <v/>
          </cell>
          <cell r="U159">
            <v>1</v>
          </cell>
          <cell r="V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</row>
        <row r="160">
          <cell r="I160" t="str">
            <v>Csertán Sándor Általános Iskola</v>
          </cell>
          <cell r="J160" t="str">
            <v>Alsónemesapáti</v>
          </cell>
          <cell r="K160" t="str">
            <v>Gáspár Szilárd Sándor</v>
          </cell>
          <cell r="M160" t="str">
            <v>Vincze Enikő Márta</v>
          </cell>
          <cell r="O160" t="str">
            <v>Zala</v>
          </cell>
          <cell r="P160" t="str">
            <v/>
          </cell>
          <cell r="Q160" t="str">
            <v>csak B</v>
          </cell>
          <cell r="R160" t="str">
            <v>OK</v>
          </cell>
          <cell r="S160">
            <v>9</v>
          </cell>
          <cell r="T160" t="str">
            <v/>
          </cell>
          <cell r="U160">
            <v>1</v>
          </cell>
          <cell r="V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</row>
        <row r="161">
          <cell r="I161" t="str">
            <v>Seregélyesi Baptista Általános Iskola és Alapfokú Művészeti Iskola</v>
          </cell>
          <cell r="J161" t="str">
            <v>Seregélyes</v>
          </cell>
          <cell r="K161" t="str">
            <v>Gelencsér Dániel Zsolt</v>
          </cell>
          <cell r="M161" t="str">
            <v>Karkóné Lukácsy Marianna</v>
          </cell>
          <cell r="O161" t="str">
            <v>Fejér/Székesfehérvár</v>
          </cell>
          <cell r="P161" t="str">
            <v>Seregélyes</v>
          </cell>
          <cell r="Q161" t="str">
            <v>csak B</v>
          </cell>
          <cell r="R161" t="str">
            <v>OK</v>
          </cell>
          <cell r="S161">
            <v>3</v>
          </cell>
          <cell r="T161" t="str">
            <v/>
          </cell>
          <cell r="U161">
            <v>1</v>
          </cell>
          <cell r="V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</row>
        <row r="162">
          <cell r="I162" t="str">
            <v>Seregélyesi Baptista Általános Iskola és Alapfokú Művészeti Iskola</v>
          </cell>
          <cell r="J162" t="str">
            <v>Seregélyes</v>
          </cell>
          <cell r="K162" t="str">
            <v>Hangyál Andor József</v>
          </cell>
          <cell r="M162" t="str">
            <v>Karkóné Lukácsy Marianna</v>
          </cell>
          <cell r="O162" t="str">
            <v>Fejér/Székesfehérvár</v>
          </cell>
          <cell r="P162" t="str">
            <v>Seregélyes</v>
          </cell>
          <cell r="Q162" t="str">
            <v>csak B</v>
          </cell>
          <cell r="R162" t="str">
            <v>OK</v>
          </cell>
          <cell r="S162">
            <v>3</v>
          </cell>
          <cell r="T162" t="str">
            <v/>
          </cell>
          <cell r="U162">
            <v>1</v>
          </cell>
          <cell r="V162">
            <v>1</v>
          </cell>
          <cell r="AB162" t="str">
            <v/>
          </cell>
          <cell r="AC162" t="str">
            <v/>
          </cell>
          <cell r="AD162">
            <v>0</v>
          </cell>
          <cell r="AE162">
            <v>0</v>
          </cell>
        </row>
        <row r="163">
          <cell r="I163" t="str">
            <v>Szegedi Nemzetközi Általános Iskola</v>
          </cell>
          <cell r="J163" t="str">
            <v>Szeged</v>
          </cell>
          <cell r="K163" t="str">
            <v>Hegedűs Gábor</v>
          </cell>
          <cell r="M163" t="str">
            <v>Bacsa Gyula</v>
          </cell>
          <cell r="O163" t="str">
            <v>Csongrád-Csanád</v>
          </cell>
          <cell r="P163" t="str">
            <v/>
          </cell>
          <cell r="Q163" t="str">
            <v>csak B</v>
          </cell>
          <cell r="R163" t="str">
            <v>OK</v>
          </cell>
          <cell r="S163">
            <v>7</v>
          </cell>
          <cell r="T163" t="str">
            <v/>
          </cell>
          <cell r="U163" t="str">
            <v/>
          </cell>
          <cell r="V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</row>
        <row r="164">
          <cell r="I164" t="str">
            <v>Szegedi Orczy István Általános Iskola</v>
          </cell>
          <cell r="J164" t="str">
            <v>Szeged</v>
          </cell>
          <cell r="K164" t="str">
            <v>Hegedűs Szilárd</v>
          </cell>
          <cell r="M164" t="str">
            <v>Csábi-Szvoboda Ella</v>
          </cell>
          <cell r="N164" t="str">
            <v>Tary Gábor</v>
          </cell>
          <cell r="O164" t="str">
            <v>Csongrád-Csanád</v>
          </cell>
          <cell r="P164" t="str">
            <v/>
          </cell>
          <cell r="Q164" t="str">
            <v>csak B</v>
          </cell>
          <cell r="R164" t="str">
            <v>OK</v>
          </cell>
          <cell r="S164">
            <v>7</v>
          </cell>
          <cell r="T164" t="str">
            <v/>
          </cell>
          <cell r="U164" t="str">
            <v/>
          </cell>
          <cell r="V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</row>
        <row r="165">
          <cell r="I165" t="str">
            <v>Ibolya Utcai Általános Iskola</v>
          </cell>
          <cell r="J165" t="str">
            <v>Debrecen</v>
          </cell>
          <cell r="K165" t="str">
            <v>Hegyesi Tamás</v>
          </cell>
          <cell r="M165" t="str">
            <v>Rajmüller László</v>
          </cell>
          <cell r="O165" t="str">
            <v>Hajdú-Bihar</v>
          </cell>
          <cell r="P165" t="str">
            <v/>
          </cell>
          <cell r="Q165" t="str">
            <v>csak B</v>
          </cell>
          <cell r="R165" t="str">
            <v>OK</v>
          </cell>
          <cell r="S165">
            <v>6</v>
          </cell>
          <cell r="T165" t="str">
            <v/>
          </cell>
          <cell r="U165" t="str">
            <v/>
          </cell>
          <cell r="V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</row>
        <row r="166">
          <cell r="I166" t="str">
            <v>Városmajori Kós Károly Általános Iskola</v>
          </cell>
          <cell r="J166" t="str">
            <v>Budapest XII. kerület</v>
          </cell>
          <cell r="K166" t="str">
            <v>Herbert Áron Egon</v>
          </cell>
          <cell r="M166" t="str">
            <v>Némethné Láng Noémi Mária</v>
          </cell>
          <cell r="O166" t="str">
            <v>Budapest/Buda</v>
          </cell>
          <cell r="P166" t="str">
            <v>Budapest XII. kerület</v>
          </cell>
          <cell r="Q166" t="str">
            <v>csak B</v>
          </cell>
          <cell r="R166" t="str">
            <v>OK</v>
          </cell>
          <cell r="S166">
            <v>1</v>
          </cell>
          <cell r="T166" t="str">
            <v/>
          </cell>
          <cell r="U166">
            <v>1</v>
          </cell>
          <cell r="V166">
            <v>1</v>
          </cell>
          <cell r="AB166" t="str">
            <v/>
          </cell>
          <cell r="AC166" t="str">
            <v/>
          </cell>
          <cell r="AD166">
            <v>2</v>
          </cell>
          <cell r="AE166">
            <v>0</v>
          </cell>
        </row>
        <row r="167">
          <cell r="I167" t="str">
            <v>Bagodi Fekete István Általános Iskola</v>
          </cell>
          <cell r="J167" t="str">
            <v>Bagod</v>
          </cell>
          <cell r="K167" t="str">
            <v>Horváth Ábel</v>
          </cell>
          <cell r="M167" t="str">
            <v>Käsz Ferenc</v>
          </cell>
          <cell r="O167" t="str">
            <v>Zala</v>
          </cell>
          <cell r="P167" t="str">
            <v/>
          </cell>
          <cell r="Q167" t="str">
            <v>csak B</v>
          </cell>
          <cell r="R167" t="str">
            <v>OK</v>
          </cell>
          <cell r="S167">
            <v>9</v>
          </cell>
          <cell r="T167" t="str">
            <v/>
          </cell>
          <cell r="U167">
            <v>1</v>
          </cell>
          <cell r="V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</row>
        <row r="168">
          <cell r="I168" t="str">
            <v>Tapolcai Bárdos Lajos Általános Iskola</v>
          </cell>
          <cell r="J168" t="str">
            <v>Tapolca</v>
          </cell>
          <cell r="K168" t="str">
            <v>Horváth-Wágner Dávid</v>
          </cell>
          <cell r="M168" t="str">
            <v>Gyarmati Zoltánné</v>
          </cell>
          <cell r="O168" t="str">
            <v>Veszprém</v>
          </cell>
          <cell r="P168" t="str">
            <v/>
          </cell>
          <cell r="Q168" t="str">
            <v>csak B</v>
          </cell>
          <cell r="R168" t="str">
            <v>OK</v>
          </cell>
          <cell r="S168">
            <v>5</v>
          </cell>
          <cell r="T168" t="str">
            <v/>
          </cell>
          <cell r="U168" t="str">
            <v/>
          </cell>
          <cell r="V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</row>
        <row r="169">
          <cell r="I169" t="str">
            <v>Szolnoki Fiumei Úti Általános Iskola</v>
          </cell>
          <cell r="J169" t="str">
            <v>Szolnok</v>
          </cell>
          <cell r="K169" t="str">
            <v>Jakab Nimród</v>
          </cell>
          <cell r="M169" t="str">
            <v>Móczó Gábor</v>
          </cell>
          <cell r="O169" t="str">
            <v>Jász-Nagykun-Szolnok</v>
          </cell>
          <cell r="P169" t="str">
            <v/>
          </cell>
          <cell r="Q169" t="str">
            <v>csak B</v>
          </cell>
          <cell r="R169" t="str">
            <v>OK</v>
          </cell>
          <cell r="S169">
            <v>10</v>
          </cell>
          <cell r="T169" t="str">
            <v/>
          </cell>
          <cell r="U169" t="str">
            <v/>
          </cell>
          <cell r="V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</row>
        <row r="170">
          <cell r="I170" t="str">
            <v>Tapolcai Bárdos Lajos Általános Iskola</v>
          </cell>
          <cell r="J170" t="str">
            <v>Tapolca</v>
          </cell>
          <cell r="K170" t="str">
            <v>Káldi Raymond Attila</v>
          </cell>
          <cell r="M170" t="str">
            <v>Gyarmati Zoltánné</v>
          </cell>
          <cell r="O170" t="str">
            <v>Veszprém</v>
          </cell>
          <cell r="P170" t="str">
            <v/>
          </cell>
          <cell r="Q170" t="str">
            <v>csak B</v>
          </cell>
          <cell r="R170" t="str">
            <v>OK</v>
          </cell>
          <cell r="S170">
            <v>5</v>
          </cell>
          <cell r="T170" t="str">
            <v/>
          </cell>
          <cell r="U170">
            <v>1</v>
          </cell>
          <cell r="V170">
            <v>1</v>
          </cell>
          <cell r="AB170" t="str">
            <v/>
          </cell>
          <cell r="AC170" t="str">
            <v/>
          </cell>
          <cell r="AD170">
            <v>0</v>
          </cell>
          <cell r="AE170">
            <v>0</v>
          </cell>
        </row>
        <row r="171">
          <cell r="I171" t="str">
            <v>Újszászi Vörösmarty Mihály Általános Iskola</v>
          </cell>
          <cell r="J171" t="str">
            <v>Újszász</v>
          </cell>
          <cell r="K171" t="str">
            <v>Kanalas Dominik</v>
          </cell>
          <cell r="M171" t="str">
            <v>Tóth Gábor</v>
          </cell>
          <cell r="O171" t="str">
            <v>Jász-Nagykun-Szolnok</v>
          </cell>
          <cell r="P171" t="str">
            <v/>
          </cell>
          <cell r="Q171" t="str">
            <v>csak B</v>
          </cell>
          <cell r="R171" t="str">
            <v>OK</v>
          </cell>
          <cell r="S171">
            <v>10</v>
          </cell>
          <cell r="T171" t="str">
            <v/>
          </cell>
          <cell r="U171">
            <v>1</v>
          </cell>
          <cell r="V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</row>
        <row r="172">
          <cell r="I172" t="str">
            <v>Újszászi Vörösmarty Mihály Általános Iskola</v>
          </cell>
          <cell r="J172" t="str">
            <v>Újszász</v>
          </cell>
          <cell r="K172" t="str">
            <v>Kanálos József Antónió</v>
          </cell>
          <cell r="M172" t="str">
            <v>Tóth Gábor</v>
          </cell>
          <cell r="O172" t="str">
            <v>Jász-Nagykun-Szolnok</v>
          </cell>
          <cell r="P172" t="str">
            <v/>
          </cell>
          <cell r="Q172" t="str">
            <v>csak B</v>
          </cell>
          <cell r="R172" t="str">
            <v>OK</v>
          </cell>
          <cell r="S172">
            <v>10</v>
          </cell>
          <cell r="T172" t="str">
            <v/>
          </cell>
          <cell r="U172" t="str">
            <v/>
          </cell>
          <cell r="V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</row>
        <row r="173">
          <cell r="I173" t="str">
            <v>Seregélyesi Baptista Általános Iskola és Alapfokú Művészeti Iskola</v>
          </cell>
          <cell r="J173" t="str">
            <v>Seregélyes</v>
          </cell>
          <cell r="K173" t="str">
            <v>Kántor Bertalan Attila</v>
          </cell>
          <cell r="M173" t="str">
            <v>Karkóné Lukácsy Marianna</v>
          </cell>
          <cell r="O173" t="str">
            <v>Fejér/Székesfehérvár</v>
          </cell>
          <cell r="P173" t="str">
            <v>Seregélyes</v>
          </cell>
          <cell r="Q173" t="str">
            <v>A vagy B</v>
          </cell>
          <cell r="R173" t="str">
            <v>OK</v>
          </cell>
          <cell r="S173">
            <v>3</v>
          </cell>
          <cell r="T173" t="str">
            <v/>
          </cell>
          <cell r="U173" t="str">
            <v/>
          </cell>
          <cell r="V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</row>
        <row r="174">
          <cell r="I174" t="str">
            <v>Debreceni Hatvani István Általános Iskola</v>
          </cell>
          <cell r="J174" t="str">
            <v>Debrecen</v>
          </cell>
          <cell r="K174" t="str">
            <v>Kapus Ábel Szabolcs</v>
          </cell>
          <cell r="M174" t="str">
            <v>Kőnig Szabolcs Ottó</v>
          </cell>
          <cell r="O174" t="str">
            <v>Hajdú-Bihar</v>
          </cell>
          <cell r="P174" t="str">
            <v/>
          </cell>
          <cell r="Q174" t="str">
            <v>csak B</v>
          </cell>
          <cell r="R174" t="str">
            <v>OK</v>
          </cell>
          <cell r="S174">
            <v>6</v>
          </cell>
          <cell r="T174" t="str">
            <v/>
          </cell>
          <cell r="U174" t="str">
            <v/>
          </cell>
          <cell r="V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</row>
        <row r="175">
          <cell r="I175" t="str">
            <v>Budapest III. Kerületi Bárczi Géza Általános Iskola</v>
          </cell>
          <cell r="J175" t="str">
            <v>Budapest III. kerület</v>
          </cell>
          <cell r="K175" t="str">
            <v>Kerekes Márton Vince</v>
          </cell>
          <cell r="M175" t="str">
            <v>Molerné Péterszegi Edit</v>
          </cell>
          <cell r="O175" t="str">
            <v>Budapest/Buda</v>
          </cell>
          <cell r="P175" t="str">
            <v>Budapest III. kerület</v>
          </cell>
          <cell r="Q175" t="str">
            <v>csak B</v>
          </cell>
          <cell r="R175" t="str">
            <v>OK</v>
          </cell>
          <cell r="S175">
            <v>1</v>
          </cell>
          <cell r="T175" t="str">
            <v/>
          </cell>
          <cell r="U175">
            <v>1</v>
          </cell>
          <cell r="V175">
            <v>1</v>
          </cell>
          <cell r="AB175" t="str">
            <v/>
          </cell>
          <cell r="AC175" t="str">
            <v/>
          </cell>
          <cell r="AD175">
            <v>10</v>
          </cell>
          <cell r="AE175">
            <v>0</v>
          </cell>
        </row>
        <row r="176">
          <cell r="I176" t="str">
            <v>Esztergály Mihály Általános Iskola</v>
          </cell>
          <cell r="J176" t="str">
            <v>Csomád</v>
          </cell>
          <cell r="K176" t="str">
            <v>Kerti Zsigmond</v>
          </cell>
          <cell r="M176" t="str">
            <v>Szebeni Zsuzsanna</v>
          </cell>
          <cell r="O176" t="str">
            <v>Pest/Észak</v>
          </cell>
          <cell r="P176" t="str">
            <v>Csomád</v>
          </cell>
          <cell r="Q176" t="str">
            <v>csak B</v>
          </cell>
          <cell r="R176" t="str">
            <v>OK</v>
          </cell>
          <cell r="S176">
            <v>2</v>
          </cell>
          <cell r="T176" t="str">
            <v/>
          </cell>
          <cell r="U176">
            <v>1</v>
          </cell>
          <cell r="V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</row>
        <row r="177">
          <cell r="I177" t="str">
            <v>Szent István Katolikus Általános Iskola</v>
          </cell>
          <cell r="J177" t="str">
            <v>Mezőkövesd</v>
          </cell>
          <cell r="K177" t="str">
            <v>Kleszó Kartal András</v>
          </cell>
          <cell r="M177" t="str">
            <v>Csuhai Katalin</v>
          </cell>
          <cell r="O177" t="str">
            <v>Borsod-Abaúj-Zemplén</v>
          </cell>
          <cell r="P177" t="str">
            <v/>
          </cell>
          <cell r="Q177" t="str">
            <v>csak B</v>
          </cell>
          <cell r="R177" t="str">
            <v>OK</v>
          </cell>
          <cell r="S177">
            <v>8</v>
          </cell>
          <cell r="T177" t="str">
            <v/>
          </cell>
          <cell r="U177">
            <v>1</v>
          </cell>
          <cell r="V177">
            <v>1</v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</row>
        <row r="178">
          <cell r="I178" t="str">
            <v>Tapolcai Bárdos Lajos Általános Iskola</v>
          </cell>
          <cell r="J178" t="str">
            <v>Tapolca</v>
          </cell>
          <cell r="K178" t="str">
            <v>Kóródi Álmos</v>
          </cell>
          <cell r="M178" t="str">
            <v>Gyarmati Zoltánné</v>
          </cell>
          <cell r="O178" t="str">
            <v>Veszprém</v>
          </cell>
          <cell r="P178" t="str">
            <v/>
          </cell>
          <cell r="Q178" t="str">
            <v>csak B</v>
          </cell>
          <cell r="R178" t="str">
            <v>OK</v>
          </cell>
          <cell r="S178">
            <v>5</v>
          </cell>
          <cell r="T178" t="str">
            <v/>
          </cell>
          <cell r="U178">
            <v>1</v>
          </cell>
          <cell r="V178">
            <v>1</v>
          </cell>
          <cell r="AB178" t="str">
            <v/>
          </cell>
          <cell r="AC178" t="str">
            <v/>
          </cell>
          <cell r="AD178">
            <v>1</v>
          </cell>
          <cell r="AE178">
            <v>0</v>
          </cell>
        </row>
        <row r="179">
          <cell r="I179" t="str">
            <v>Megyeri Úti Általános Iskola</v>
          </cell>
          <cell r="J179" t="str">
            <v>Budapest IV. kerület</v>
          </cell>
          <cell r="K179" t="str">
            <v>Kovács Misa</v>
          </cell>
          <cell r="M179" t="str">
            <v>Bartanicsné Eper Ágnes</v>
          </cell>
          <cell r="O179" t="str">
            <v>Budapest/Észak-Pest</v>
          </cell>
          <cell r="P179" t="str">
            <v>Budapest IV. kerület</v>
          </cell>
          <cell r="Q179" t="str">
            <v>csak B</v>
          </cell>
          <cell r="R179" t="str">
            <v>OK</v>
          </cell>
          <cell r="S179">
            <v>1</v>
          </cell>
          <cell r="T179" t="str">
            <v/>
          </cell>
          <cell r="U179">
            <v>1</v>
          </cell>
          <cell r="V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</row>
        <row r="180">
          <cell r="I180" t="str">
            <v>Bagodi Fekete István Általános Iskola</v>
          </cell>
          <cell r="J180" t="str">
            <v>Bagod</v>
          </cell>
          <cell r="K180" t="str">
            <v>Kovács Tamás Richárd</v>
          </cell>
          <cell r="M180" t="str">
            <v>Käsz Ferenc</v>
          </cell>
          <cell r="O180" t="str">
            <v>Zala</v>
          </cell>
          <cell r="P180" t="str">
            <v/>
          </cell>
          <cell r="Q180" t="str">
            <v>csak B</v>
          </cell>
          <cell r="R180" t="str">
            <v>OK</v>
          </cell>
          <cell r="S180">
            <v>9</v>
          </cell>
          <cell r="T180" t="str">
            <v/>
          </cell>
          <cell r="U180">
            <v>1</v>
          </cell>
          <cell r="V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</row>
        <row r="181">
          <cell r="I181" t="str">
            <v>Gyulai Implom József Általános Iskola</v>
          </cell>
          <cell r="J181" t="str">
            <v>Gyula</v>
          </cell>
          <cell r="K181" t="str">
            <v>Kovalcsik Kende</v>
          </cell>
          <cell r="M181" t="str">
            <v>Pluhár János</v>
          </cell>
          <cell r="O181" t="str">
            <v>Békés</v>
          </cell>
          <cell r="P181" t="str">
            <v/>
          </cell>
          <cell r="Q181" t="str">
            <v>csak B</v>
          </cell>
          <cell r="R181" t="str">
            <v>OK</v>
          </cell>
          <cell r="S181">
            <v>7</v>
          </cell>
          <cell r="T181" t="str">
            <v/>
          </cell>
          <cell r="U181" t="str">
            <v/>
          </cell>
          <cell r="V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</row>
        <row r="182">
          <cell r="I182" t="str">
            <v>Tiszateleki Hunyadi Mátyás Általános Iskola</v>
          </cell>
          <cell r="J182" t="str">
            <v>Tiszatelek</v>
          </cell>
          <cell r="K182" t="str">
            <v>Krasznavölgyi Bálint</v>
          </cell>
          <cell r="M182" t="str">
            <v>Veress Károly</v>
          </cell>
          <cell r="O182" t="str">
            <v>Szabolcs-Szatmár-Bereg</v>
          </cell>
          <cell r="P182" t="str">
            <v/>
          </cell>
          <cell r="Q182" t="str">
            <v>csak B</v>
          </cell>
          <cell r="R182" t="str">
            <v>OK</v>
          </cell>
          <cell r="S182">
            <v>6</v>
          </cell>
          <cell r="T182" t="str">
            <v/>
          </cell>
          <cell r="U182">
            <v>1</v>
          </cell>
          <cell r="V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</row>
        <row r="183">
          <cell r="I183" t="str">
            <v>Debreceni Egyetem Kossuth Lajos Gyakorló Gimnáziuma és Általános Iskolája</v>
          </cell>
          <cell r="J183" t="str">
            <v>Debrecen</v>
          </cell>
          <cell r="K183" t="str">
            <v>Kurucz András</v>
          </cell>
          <cell r="M183" t="str">
            <v>Ökrös Tamás János</v>
          </cell>
          <cell r="O183" t="str">
            <v>Hajdú-Bihar</v>
          </cell>
          <cell r="P183" t="str">
            <v/>
          </cell>
          <cell r="Q183" t="str">
            <v>A vagy B</v>
          </cell>
          <cell r="R183" t="str">
            <v>OK</v>
          </cell>
          <cell r="S183">
            <v>6</v>
          </cell>
          <cell r="T183" t="str">
            <v/>
          </cell>
          <cell r="U183">
            <v>1</v>
          </cell>
          <cell r="V183">
            <v>1</v>
          </cell>
          <cell r="AB183" t="str">
            <v/>
          </cell>
          <cell r="AC183" t="str">
            <v/>
          </cell>
          <cell r="AD183">
            <v>4</v>
          </cell>
          <cell r="AE183">
            <v>0</v>
          </cell>
        </row>
        <row r="184">
          <cell r="I184" t="str">
            <v>Kaposvári Kodály Zoltán Központi Általános Iskola</v>
          </cell>
          <cell r="J184" t="str">
            <v>Kaposvár</v>
          </cell>
          <cell r="K184" t="str">
            <v>Leposa Csongor</v>
          </cell>
          <cell r="M184" t="str">
            <v>Piltnerné Giesz Gabriella</v>
          </cell>
          <cell r="N184" t="str">
            <v>Piltnerné Giesz Gabriella</v>
          </cell>
          <cell r="O184" t="str">
            <v>Somogy</v>
          </cell>
          <cell r="P184" t="str">
            <v/>
          </cell>
          <cell r="Q184" t="str">
            <v>csak B</v>
          </cell>
          <cell r="R184" t="str">
            <v>OK</v>
          </cell>
          <cell r="S184">
            <v>9</v>
          </cell>
          <cell r="T184" t="str">
            <v/>
          </cell>
          <cell r="U184">
            <v>1</v>
          </cell>
          <cell r="V184">
            <v>1</v>
          </cell>
          <cell r="AB184" t="str">
            <v/>
          </cell>
          <cell r="AC184" t="str">
            <v/>
          </cell>
          <cell r="AD184">
            <v>1</v>
          </cell>
          <cell r="AE184">
            <v>0</v>
          </cell>
        </row>
        <row r="185">
          <cell r="I185" t="str">
            <v>Szolnoki Fiumei Úti Általános Iskola</v>
          </cell>
          <cell r="J185" t="str">
            <v>Szolnok</v>
          </cell>
          <cell r="K185" t="str">
            <v>Makai Milán</v>
          </cell>
          <cell r="M185" t="str">
            <v>Móczó Gábor</v>
          </cell>
          <cell r="O185" t="str">
            <v>Jász-Nagykun-Szolnok</v>
          </cell>
          <cell r="P185" t="str">
            <v/>
          </cell>
          <cell r="Q185" t="str">
            <v>csak B</v>
          </cell>
          <cell r="R185" t="str">
            <v>OK</v>
          </cell>
          <cell r="S185">
            <v>10</v>
          </cell>
          <cell r="T185" t="str">
            <v/>
          </cell>
          <cell r="U185" t="str">
            <v/>
          </cell>
          <cell r="V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</row>
        <row r="186">
          <cell r="I186" t="str">
            <v>Szent Pantaleimon Görögkatolikus Óvoda, Általános Iskola és Alapfokú Művészeti Iskola</v>
          </cell>
          <cell r="J186" t="str">
            <v>Dunaújváros</v>
          </cell>
          <cell r="K186" t="str">
            <v>Markulinec Kevin</v>
          </cell>
          <cell r="M186" t="str">
            <v>Sárai-Szabó Dóra</v>
          </cell>
          <cell r="O186" t="str">
            <v>Fejér/Dél</v>
          </cell>
          <cell r="P186" t="str">
            <v>Dunaújváros</v>
          </cell>
          <cell r="Q186" t="str">
            <v>csak B</v>
          </cell>
          <cell r="R186" t="str">
            <v>OK</v>
          </cell>
          <cell r="S186">
            <v>3</v>
          </cell>
          <cell r="T186" t="str">
            <v/>
          </cell>
          <cell r="U186">
            <v>1</v>
          </cell>
          <cell r="V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</row>
        <row r="187">
          <cell r="I187" t="str">
            <v>Szombathelyi Zrínyi Ilona Általános Iskola</v>
          </cell>
          <cell r="J187" t="str">
            <v>Szombathely</v>
          </cell>
          <cell r="K187" t="str">
            <v>Mészáros Dániel</v>
          </cell>
          <cell r="M187" t="str">
            <v>Mészárosné Szepesi Mariann</v>
          </cell>
          <cell r="O187" t="str">
            <v>Vas</v>
          </cell>
          <cell r="P187" t="str">
            <v/>
          </cell>
          <cell r="Q187" t="str">
            <v>csak B</v>
          </cell>
          <cell r="R187" t="str">
            <v>OK</v>
          </cell>
          <cell r="S187">
            <v>9</v>
          </cell>
          <cell r="T187" t="str">
            <v/>
          </cell>
          <cell r="U187" t="str">
            <v/>
          </cell>
          <cell r="V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</row>
        <row r="188">
          <cell r="I188" t="str">
            <v>Magvető Református Magyar - Angol Két Tanítási Nyelvű Általános Iskola és Óvoda</v>
          </cell>
          <cell r="J188" t="str">
            <v>Gyula</v>
          </cell>
          <cell r="K188" t="str">
            <v>Metál András</v>
          </cell>
          <cell r="M188" t="str">
            <v>Dávid Szilvia</v>
          </cell>
          <cell r="O188" t="str">
            <v>Békés</v>
          </cell>
          <cell r="P188" t="str">
            <v/>
          </cell>
          <cell r="Q188" t="str">
            <v>csak B</v>
          </cell>
          <cell r="R188" t="str">
            <v>OK</v>
          </cell>
          <cell r="S188">
            <v>7</v>
          </cell>
          <cell r="T188" t="str">
            <v/>
          </cell>
          <cell r="U188" t="str">
            <v/>
          </cell>
          <cell r="V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</row>
        <row r="189">
          <cell r="I189" t="str">
            <v>Huszár Gál Gimnázium, Általános Iskola, Alapfokú Művészeti Iskola és Óvoda</v>
          </cell>
          <cell r="J189" t="str">
            <v>Debrecen</v>
          </cell>
          <cell r="K189" t="str">
            <v>Mezősi Máté</v>
          </cell>
          <cell r="M189" t="str">
            <v>Simon Tamásné</v>
          </cell>
          <cell r="O189" t="str">
            <v>Hajdú-Bihar</v>
          </cell>
          <cell r="P189" t="str">
            <v/>
          </cell>
          <cell r="Q189" t="str">
            <v>csak B</v>
          </cell>
          <cell r="R189" t="str">
            <v>OK</v>
          </cell>
          <cell r="S189">
            <v>6</v>
          </cell>
          <cell r="T189" t="str">
            <v/>
          </cell>
          <cell r="U189" t="str">
            <v/>
          </cell>
          <cell r="V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</row>
        <row r="190">
          <cell r="I190" t="str">
            <v>Magvető Református Magyar - Angol Két Tanítási Nyelvű Általános Iskola és Óvoda</v>
          </cell>
          <cell r="J190" t="str">
            <v>Gyula</v>
          </cell>
          <cell r="K190" t="str">
            <v>Mikulán Gellért</v>
          </cell>
          <cell r="M190" t="str">
            <v>Dávid Szilvia</v>
          </cell>
          <cell r="O190" t="str">
            <v>Békés</v>
          </cell>
          <cell r="P190" t="str">
            <v/>
          </cell>
          <cell r="Q190" t="str">
            <v>csak B</v>
          </cell>
          <cell r="R190" t="str">
            <v>OK</v>
          </cell>
          <cell r="S190">
            <v>7</v>
          </cell>
          <cell r="T190" t="str">
            <v/>
          </cell>
          <cell r="U190">
            <v>1</v>
          </cell>
          <cell r="V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</row>
        <row r="191">
          <cell r="I191" t="str">
            <v>Ádám Jenő Általános Iskola és Alapfokú Művészeti Iskola</v>
          </cell>
          <cell r="J191" t="str">
            <v>Bordány</v>
          </cell>
          <cell r="K191" t="str">
            <v>Molnár Benedek</v>
          </cell>
          <cell r="M191" t="str">
            <v>Kiss Csaba</v>
          </cell>
          <cell r="N191" t="str">
            <v>Bálint Lászlóné</v>
          </cell>
          <cell r="O191" t="str">
            <v>Csongrád-Csanád</v>
          </cell>
          <cell r="P191" t="str">
            <v/>
          </cell>
          <cell r="Q191" t="str">
            <v>csak B</v>
          </cell>
          <cell r="R191" t="str">
            <v>OK</v>
          </cell>
          <cell r="S191">
            <v>7</v>
          </cell>
          <cell r="T191" t="str">
            <v/>
          </cell>
          <cell r="U191">
            <v>1</v>
          </cell>
          <cell r="V191">
            <v>1</v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</row>
        <row r="192">
          <cell r="I192" t="str">
            <v>Üllői Árpád Fejedelem Általános Iskola</v>
          </cell>
          <cell r="J192" t="str">
            <v>Üllő</v>
          </cell>
          <cell r="K192" t="str">
            <v>Molnár Dániel</v>
          </cell>
          <cell r="M192" t="str">
            <v>Gáspárné Molnár Mónika</v>
          </cell>
          <cell r="O192" t="str">
            <v>Pest /Dél</v>
          </cell>
          <cell r="P192" t="str">
            <v>Üllő</v>
          </cell>
          <cell r="Q192" t="str">
            <v>csak B</v>
          </cell>
          <cell r="R192" t="str">
            <v>OK</v>
          </cell>
          <cell r="S192">
            <v>2</v>
          </cell>
          <cell r="T192" t="str">
            <v/>
          </cell>
          <cell r="U192">
            <v>1</v>
          </cell>
          <cell r="V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</row>
        <row r="193">
          <cell r="I193" t="str">
            <v>Nagyboldogasszony Római Katolikus Gimnázium, Általános Iskola és Alapfokú Művészeti Iskola</v>
          </cell>
          <cell r="J193" t="str">
            <v>Kaposvár</v>
          </cell>
          <cell r="K193" t="str">
            <v>Molnár Magor</v>
          </cell>
          <cell r="M193" t="str">
            <v>Gundy Richárd</v>
          </cell>
          <cell r="O193" t="str">
            <v>Somogy</v>
          </cell>
          <cell r="P193" t="str">
            <v/>
          </cell>
          <cell r="Q193" t="str">
            <v>csak B</v>
          </cell>
          <cell r="R193" t="str">
            <v>OK</v>
          </cell>
          <cell r="S193">
            <v>9</v>
          </cell>
          <cell r="T193" t="str">
            <v/>
          </cell>
          <cell r="U193">
            <v>1</v>
          </cell>
          <cell r="V193">
            <v>1</v>
          </cell>
          <cell r="AB193" t="str">
            <v/>
          </cell>
          <cell r="AC193" t="str">
            <v/>
          </cell>
          <cell r="AD193">
            <v>0</v>
          </cell>
          <cell r="AE193">
            <v>0</v>
          </cell>
        </row>
        <row r="194">
          <cell r="I194" t="str">
            <v>Segesdi IV. Béla Király Általános Iskola</v>
          </cell>
          <cell r="J194" t="str">
            <v>Segesd</v>
          </cell>
          <cell r="K194" t="str">
            <v>Molnár Tamás</v>
          </cell>
          <cell r="M194" t="str">
            <v>Takácsné Illés Henriett</v>
          </cell>
          <cell r="N194" t="str">
            <v>Takácsné Illés Henriett</v>
          </cell>
          <cell r="O194" t="str">
            <v>Somogy</v>
          </cell>
          <cell r="P194" t="str">
            <v/>
          </cell>
          <cell r="Q194" t="str">
            <v>csak B</v>
          </cell>
          <cell r="R194" t="str">
            <v>OK</v>
          </cell>
          <cell r="S194">
            <v>9</v>
          </cell>
          <cell r="T194" t="str">
            <v/>
          </cell>
          <cell r="U194">
            <v>1</v>
          </cell>
          <cell r="V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</row>
        <row r="195">
          <cell r="I195" t="str">
            <v>Budapest XIV. Kerületi Liszt Ferenc Általános Iskola</v>
          </cell>
          <cell r="J195" t="str">
            <v>Budapest XIV. kerület</v>
          </cell>
          <cell r="K195" t="str">
            <v>Nagy Dániel</v>
          </cell>
          <cell r="M195" t="str">
            <v>Győri Attila</v>
          </cell>
          <cell r="O195" t="str">
            <v>Budapest/Dél-Pest</v>
          </cell>
          <cell r="P195" t="str">
            <v>Budapest XIV. kerület</v>
          </cell>
          <cell r="Q195" t="str">
            <v>csak B</v>
          </cell>
          <cell r="R195" t="str">
            <v>OK</v>
          </cell>
          <cell r="S195">
            <v>1</v>
          </cell>
          <cell r="T195" t="str">
            <v/>
          </cell>
          <cell r="U195">
            <v>1</v>
          </cell>
          <cell r="V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</row>
        <row r="196">
          <cell r="I196" t="str">
            <v>Debreceni Árpád Vezér Általános Iskola</v>
          </cell>
          <cell r="J196" t="str">
            <v>Debrecen</v>
          </cell>
          <cell r="K196" t="str">
            <v>Nagy Erik</v>
          </cell>
          <cell r="M196" t="str">
            <v>Nagy Csaba Imre</v>
          </cell>
          <cell r="O196" t="str">
            <v>Hajdú-Bihar</v>
          </cell>
          <cell r="P196" t="str">
            <v/>
          </cell>
          <cell r="Q196" t="str">
            <v>A vagy B</v>
          </cell>
          <cell r="R196" t="str">
            <v>OK</v>
          </cell>
          <cell r="S196">
            <v>6</v>
          </cell>
          <cell r="T196" t="str">
            <v/>
          </cell>
          <cell r="U196">
            <v>1</v>
          </cell>
          <cell r="V196">
            <v>1</v>
          </cell>
          <cell r="AB196" t="str">
            <v/>
          </cell>
          <cell r="AC196" t="str">
            <v/>
          </cell>
          <cell r="AD196">
            <v>2</v>
          </cell>
          <cell r="AE196">
            <v>0</v>
          </cell>
        </row>
        <row r="197">
          <cell r="I197" t="str">
            <v>Debreceni Bocskai István Általános Iskola</v>
          </cell>
          <cell r="J197" t="str">
            <v>Debrecen</v>
          </cell>
          <cell r="K197" t="str">
            <v>Nagy Sándor Balázs</v>
          </cell>
          <cell r="M197" t="str">
            <v>Szilágyi László</v>
          </cell>
          <cell r="O197" t="str">
            <v>Hajdú-Bihar</v>
          </cell>
          <cell r="P197" t="str">
            <v/>
          </cell>
          <cell r="Q197" t="str">
            <v>csak B</v>
          </cell>
          <cell r="R197" t="str">
            <v>OK</v>
          </cell>
          <cell r="S197">
            <v>6</v>
          </cell>
          <cell r="T197" t="str">
            <v/>
          </cell>
          <cell r="U197" t="str">
            <v/>
          </cell>
          <cell r="V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</row>
        <row r="198">
          <cell r="I198" t="str">
            <v>Szegedi Orczy István Általános Iskola</v>
          </cell>
          <cell r="J198" t="str">
            <v>Szeged</v>
          </cell>
          <cell r="K198" t="str">
            <v>Naphegyi Dániel</v>
          </cell>
          <cell r="M198" t="str">
            <v>Csábi-Szvoboda Ella</v>
          </cell>
          <cell r="N198" t="str">
            <v>Tary Gábor</v>
          </cell>
          <cell r="O198" t="str">
            <v>Csongrád-Csanád</v>
          </cell>
          <cell r="P198" t="str">
            <v/>
          </cell>
          <cell r="Q198" t="str">
            <v>csak B</v>
          </cell>
          <cell r="R198" t="str">
            <v>OK</v>
          </cell>
          <cell r="S198">
            <v>7</v>
          </cell>
          <cell r="T198" t="str">
            <v/>
          </cell>
          <cell r="U198">
            <v>1</v>
          </cell>
          <cell r="V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</row>
        <row r="199">
          <cell r="I199" t="str">
            <v>Tiszateleki Hunyadi Mátyás Általános Iskola</v>
          </cell>
          <cell r="J199" t="str">
            <v>Tiszatelek</v>
          </cell>
          <cell r="K199" t="str">
            <v>Németh Botond</v>
          </cell>
          <cell r="M199" t="str">
            <v>Veress Károly</v>
          </cell>
          <cell r="O199" t="str">
            <v>Szabolcs-Szatmár-Bereg</v>
          </cell>
          <cell r="P199" t="str">
            <v/>
          </cell>
          <cell r="Q199" t="str">
            <v>csak B</v>
          </cell>
          <cell r="R199" t="str">
            <v>OK</v>
          </cell>
          <cell r="S199">
            <v>6</v>
          </cell>
          <cell r="T199" t="str">
            <v/>
          </cell>
          <cell r="U199">
            <v>1</v>
          </cell>
          <cell r="V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</row>
        <row r="200">
          <cell r="I200" t="str">
            <v>Rákóczifalvai II. Rákóczi Ferenc Általános Iskola és Alapfokú Művészeti Iskola</v>
          </cell>
          <cell r="J200" t="str">
            <v>Rákóczifalva</v>
          </cell>
          <cell r="K200" t="str">
            <v>Németh Levente</v>
          </cell>
          <cell r="M200" t="str">
            <v>Ábrahám Zsolt</v>
          </cell>
          <cell r="O200" t="str">
            <v>Jász-Nagykun-Szolnok</v>
          </cell>
          <cell r="P200" t="str">
            <v/>
          </cell>
          <cell r="Q200" t="str">
            <v>csak B</v>
          </cell>
          <cell r="R200" t="str">
            <v>OK</v>
          </cell>
          <cell r="S200">
            <v>10</v>
          </cell>
          <cell r="T200" t="str">
            <v/>
          </cell>
          <cell r="U200">
            <v>1</v>
          </cell>
          <cell r="V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</row>
        <row r="201">
          <cell r="I201" t="str">
            <v>Mikepércsi Hunyadi János Általános Iskola</v>
          </cell>
          <cell r="J201" t="str">
            <v>Mikepércs</v>
          </cell>
          <cell r="K201" t="str">
            <v>Oláh Áron</v>
          </cell>
          <cell r="M201" t="str">
            <v>Juhosné Kacsándi Judit</v>
          </cell>
          <cell r="O201" t="str">
            <v>Hajdú-Bihar</v>
          </cell>
          <cell r="P201" t="str">
            <v/>
          </cell>
          <cell r="Q201" t="str">
            <v>csak B</v>
          </cell>
          <cell r="R201" t="str">
            <v>OK</v>
          </cell>
          <cell r="S201">
            <v>6</v>
          </cell>
          <cell r="T201" t="str">
            <v/>
          </cell>
          <cell r="U201">
            <v>1</v>
          </cell>
          <cell r="V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</row>
        <row r="202">
          <cell r="I202" t="str">
            <v>Szent Imre Katolikus Gimnázium, Két Tanítási Nyelvű Általános Iskola, Kollégium, Óvoda és Alapfokú Művészeti Iskola</v>
          </cell>
          <cell r="J202" t="str">
            <v>Nyíregyháza</v>
          </cell>
          <cell r="K202" t="str">
            <v>Pecsenye Milán</v>
          </cell>
          <cell r="M202" t="str">
            <v>Balázsné Baraksó Éva Csilla</v>
          </cell>
          <cell r="O202" t="str">
            <v>Szabolcs-Szatmár-Bereg</v>
          </cell>
          <cell r="P202" t="str">
            <v/>
          </cell>
          <cell r="Q202" t="str">
            <v>csak B</v>
          </cell>
          <cell r="R202" t="str">
            <v>OK</v>
          </cell>
          <cell r="S202">
            <v>6</v>
          </cell>
          <cell r="T202" t="str">
            <v/>
          </cell>
          <cell r="U202">
            <v>1</v>
          </cell>
          <cell r="V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</row>
        <row r="203">
          <cell r="I203" t="str">
            <v>Tapolcai Bárdos Lajos Általános Iskola</v>
          </cell>
          <cell r="J203" t="str">
            <v>Tapolca</v>
          </cell>
          <cell r="K203" t="str">
            <v>Pék Koppány</v>
          </cell>
          <cell r="M203" t="str">
            <v>Gyarmati Zoltánné</v>
          </cell>
          <cell r="O203" t="str">
            <v>Veszprém</v>
          </cell>
          <cell r="P203" t="str">
            <v/>
          </cell>
          <cell r="Q203" t="str">
            <v>csak B</v>
          </cell>
          <cell r="R203" t="str">
            <v>OK</v>
          </cell>
          <cell r="S203">
            <v>5</v>
          </cell>
          <cell r="T203" t="str">
            <v/>
          </cell>
          <cell r="U203">
            <v>1</v>
          </cell>
          <cell r="V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</row>
        <row r="204">
          <cell r="I204" t="str">
            <v>Tapolcai Bárdos Lajos Általános Iskola</v>
          </cell>
          <cell r="J204" t="str">
            <v>Tapolca</v>
          </cell>
          <cell r="K204" t="str">
            <v>Puskás Máté</v>
          </cell>
          <cell r="M204" t="str">
            <v>Gyarmati Zoltánné</v>
          </cell>
          <cell r="O204" t="str">
            <v>Veszprém</v>
          </cell>
          <cell r="P204" t="str">
            <v/>
          </cell>
          <cell r="Q204" t="str">
            <v>csak B</v>
          </cell>
          <cell r="R204" t="str">
            <v>OK</v>
          </cell>
          <cell r="S204">
            <v>5</v>
          </cell>
          <cell r="T204" t="str">
            <v/>
          </cell>
          <cell r="U204">
            <v>1</v>
          </cell>
          <cell r="V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</row>
        <row r="205">
          <cell r="I205" t="str">
            <v>Lencsési Általános Iskola</v>
          </cell>
          <cell r="J205" t="str">
            <v>Békéscsaba</v>
          </cell>
          <cell r="K205" t="str">
            <v>Rálik Ármin</v>
          </cell>
          <cell r="M205" t="str">
            <v>Marikné Püski Zsuzsanna</v>
          </cell>
          <cell r="O205" t="str">
            <v>Békés</v>
          </cell>
          <cell r="P205" t="str">
            <v/>
          </cell>
          <cell r="Q205" t="str">
            <v>csak B</v>
          </cell>
          <cell r="R205" t="str">
            <v>OK</v>
          </cell>
          <cell r="S205">
            <v>7</v>
          </cell>
          <cell r="T205" t="str">
            <v/>
          </cell>
          <cell r="U205">
            <v>1</v>
          </cell>
          <cell r="V205">
            <v>1</v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</row>
        <row r="206">
          <cell r="I206" t="str">
            <v>Huszár Gál Gimnázium, Általános Iskola, Alapfokú Művészeti Iskola és Óvoda</v>
          </cell>
          <cell r="J206" t="str">
            <v>Debrecen</v>
          </cell>
          <cell r="K206" t="str">
            <v>Ramos-Kiss Ronel Arcangel</v>
          </cell>
          <cell r="M206" t="str">
            <v>Simon Tamásné</v>
          </cell>
          <cell r="O206" t="str">
            <v>Hajdú-Bihar</v>
          </cell>
          <cell r="P206" t="str">
            <v/>
          </cell>
          <cell r="Q206" t="str">
            <v>csak B</v>
          </cell>
          <cell r="R206" t="str">
            <v>OK</v>
          </cell>
          <cell r="S206">
            <v>6</v>
          </cell>
          <cell r="T206" t="str">
            <v/>
          </cell>
          <cell r="U206" t="str">
            <v/>
          </cell>
          <cell r="V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</row>
        <row r="207">
          <cell r="I207" t="str">
            <v>Érdi Batthyány Sportiskolai Általános Iskola és Gimnázium</v>
          </cell>
          <cell r="J207" t="str">
            <v>Érd</v>
          </cell>
          <cell r="K207" t="str">
            <v>Reszegi Ádám</v>
          </cell>
          <cell r="M207" t="str">
            <v>Tornai Tibor</v>
          </cell>
          <cell r="O207" t="str">
            <v>Pest/Nyugat</v>
          </cell>
          <cell r="P207" t="str">
            <v>Érd</v>
          </cell>
          <cell r="Q207" t="str">
            <v>csak B</v>
          </cell>
          <cell r="R207" t="str">
            <v>OK</v>
          </cell>
          <cell r="S207">
            <v>2</v>
          </cell>
          <cell r="T207" t="str">
            <v/>
          </cell>
          <cell r="U207">
            <v>1</v>
          </cell>
          <cell r="V207">
            <v>1</v>
          </cell>
          <cell r="AB207" t="str">
            <v/>
          </cell>
          <cell r="AC207" t="str">
            <v/>
          </cell>
          <cell r="AD207">
            <v>6</v>
          </cell>
          <cell r="AE207">
            <v>0</v>
          </cell>
        </row>
        <row r="208">
          <cell r="I208" t="str">
            <v>Érdi Batthyány Sportiskolai Általános Iskola és Gimnázium</v>
          </cell>
          <cell r="J208" t="str">
            <v>Érd</v>
          </cell>
          <cell r="K208" t="str">
            <v>Reszegi Bence</v>
          </cell>
          <cell r="M208" t="str">
            <v>Tornai Tibor</v>
          </cell>
          <cell r="O208" t="str">
            <v>Pest/Nyugat</v>
          </cell>
          <cell r="P208" t="str">
            <v>Érd</v>
          </cell>
          <cell r="Q208" t="str">
            <v>csak B</v>
          </cell>
          <cell r="R208" t="str">
            <v>OK</v>
          </cell>
          <cell r="S208">
            <v>2</v>
          </cell>
          <cell r="T208" t="str">
            <v/>
          </cell>
          <cell r="U208" t="str">
            <v/>
          </cell>
          <cell r="V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</row>
        <row r="209">
          <cell r="I209" t="str">
            <v>Debreceni Református Kollégium Általános Iskolája</v>
          </cell>
          <cell r="J209" t="str">
            <v>Debrecen</v>
          </cell>
          <cell r="K209" t="str">
            <v>Rózsa Botond</v>
          </cell>
          <cell r="M209" t="str">
            <v>Bándiné Gacsó Judit Márta</v>
          </cell>
          <cell r="O209" t="str">
            <v>Hajdú-Bihar</v>
          </cell>
          <cell r="P209" t="str">
            <v/>
          </cell>
          <cell r="Q209" t="str">
            <v>csak B</v>
          </cell>
          <cell r="R209" t="str">
            <v>OK</v>
          </cell>
          <cell r="S209">
            <v>6</v>
          </cell>
          <cell r="T209" t="str">
            <v/>
          </cell>
          <cell r="U209">
            <v>1</v>
          </cell>
          <cell r="V209">
            <v>1</v>
          </cell>
          <cell r="AB209" t="str">
            <v/>
          </cell>
          <cell r="AC209" t="str">
            <v/>
          </cell>
          <cell r="AD209">
            <v>1</v>
          </cell>
          <cell r="AE209">
            <v>0</v>
          </cell>
        </row>
        <row r="210">
          <cell r="I210" t="str">
            <v>Ádám Jenő Általános Iskola és Alapfokú Művészeti Iskola</v>
          </cell>
          <cell r="J210" t="str">
            <v>Bordány</v>
          </cell>
          <cell r="K210" t="str">
            <v>Sádt Zénó</v>
          </cell>
          <cell r="M210" t="str">
            <v>Kiss Csaba</v>
          </cell>
          <cell r="N210" t="str">
            <v>Bálint Lászlóné</v>
          </cell>
          <cell r="O210" t="str">
            <v>Csongrád-Csanád</v>
          </cell>
          <cell r="P210" t="str">
            <v/>
          </cell>
          <cell r="Q210" t="str">
            <v>csak B</v>
          </cell>
          <cell r="R210" t="str">
            <v>OK</v>
          </cell>
          <cell r="S210">
            <v>7</v>
          </cell>
          <cell r="T210" t="str">
            <v/>
          </cell>
          <cell r="U210" t="str">
            <v/>
          </cell>
          <cell r="V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</row>
        <row r="211">
          <cell r="I211" t="str">
            <v>Ádám Jenő Általános Iskola és Alapfokú Művészeti Iskola</v>
          </cell>
          <cell r="J211" t="str">
            <v>Bordány</v>
          </cell>
          <cell r="K211" t="str">
            <v>Sádt Zétény</v>
          </cell>
          <cell r="M211" t="str">
            <v>Kiss Csaba</v>
          </cell>
          <cell r="N211" t="str">
            <v>Bálint Lászlóné</v>
          </cell>
          <cell r="O211" t="str">
            <v>Csongrád-Csanád</v>
          </cell>
          <cell r="P211" t="str">
            <v/>
          </cell>
          <cell r="Q211" t="str">
            <v>csak B</v>
          </cell>
          <cell r="R211" t="str">
            <v>OK</v>
          </cell>
          <cell r="S211">
            <v>7</v>
          </cell>
          <cell r="T211" t="str">
            <v/>
          </cell>
          <cell r="U211">
            <v>1</v>
          </cell>
          <cell r="V211">
            <v>1</v>
          </cell>
          <cell r="AB211" t="str">
            <v/>
          </cell>
          <cell r="AC211" t="str">
            <v/>
          </cell>
          <cell r="AD211">
            <v>2</v>
          </cell>
          <cell r="AE211">
            <v>0</v>
          </cell>
        </row>
        <row r="212">
          <cell r="I212" t="str">
            <v>Seregélyesi Baptista Általános Iskola és Alapfokú Művészeti Iskola</v>
          </cell>
          <cell r="J212" t="str">
            <v>Seregélyes</v>
          </cell>
          <cell r="K212" t="str">
            <v>Sági-Dénes Viktor</v>
          </cell>
          <cell r="M212" t="str">
            <v>Karkóné Lukácsy Marianna</v>
          </cell>
          <cell r="O212" t="str">
            <v>Fejér/Székesfehérvár</v>
          </cell>
          <cell r="P212" t="str">
            <v>Seregélyes</v>
          </cell>
          <cell r="Q212" t="str">
            <v>csak B</v>
          </cell>
          <cell r="R212" t="str">
            <v>OK</v>
          </cell>
          <cell r="S212">
            <v>3</v>
          </cell>
          <cell r="T212" t="str">
            <v/>
          </cell>
          <cell r="U212">
            <v>1</v>
          </cell>
          <cell r="V212">
            <v>1</v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</row>
        <row r="213">
          <cell r="I213" t="str">
            <v>Gyulai Implom József Általános Iskola</v>
          </cell>
          <cell r="J213" t="str">
            <v>Gyula</v>
          </cell>
          <cell r="K213" t="str">
            <v>Sassano Alessandro</v>
          </cell>
          <cell r="M213" t="str">
            <v>Pluhár János</v>
          </cell>
          <cell r="O213" t="str">
            <v>Békés</v>
          </cell>
          <cell r="P213" t="str">
            <v/>
          </cell>
          <cell r="Q213" t="str">
            <v>csak B</v>
          </cell>
          <cell r="R213" t="str">
            <v>OK</v>
          </cell>
          <cell r="S213">
            <v>7</v>
          </cell>
          <cell r="T213" t="str">
            <v/>
          </cell>
          <cell r="U213" t="str">
            <v/>
          </cell>
          <cell r="V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</row>
        <row r="214">
          <cell r="I214" t="str">
            <v>Zsámbéki Zichy Miklós Általános Iskola</v>
          </cell>
          <cell r="J214" t="str">
            <v>Zsámbék</v>
          </cell>
          <cell r="K214" t="str">
            <v>Schäfer Vilmos Gusztáv</v>
          </cell>
          <cell r="M214" t="str">
            <v>Legerszki Kinga</v>
          </cell>
          <cell r="O214" t="str">
            <v>Pest/Nyugat</v>
          </cell>
          <cell r="P214" t="str">
            <v>Zsámbék</v>
          </cell>
          <cell r="Q214" t="str">
            <v>csak B</v>
          </cell>
          <cell r="R214" t="str">
            <v>OK</v>
          </cell>
          <cell r="S214">
            <v>2</v>
          </cell>
          <cell r="T214" t="str">
            <v/>
          </cell>
          <cell r="U214">
            <v>1</v>
          </cell>
          <cell r="V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</row>
        <row r="215">
          <cell r="I215" t="str">
            <v>Géza Fejedelem Református Általános Iskola, Óvoda és Bölcsőde</v>
          </cell>
          <cell r="J215" t="str">
            <v>Verőce</v>
          </cell>
          <cell r="K215" t="str">
            <v>Schuppauer Márton</v>
          </cell>
          <cell r="M215" t="str">
            <v>Kovács Zsolt</v>
          </cell>
          <cell r="O215" t="str">
            <v>Pest/Észak</v>
          </cell>
          <cell r="P215" t="str">
            <v>Verőce</v>
          </cell>
          <cell r="Q215" t="str">
            <v>csak B</v>
          </cell>
          <cell r="R215" t="str">
            <v>OK</v>
          </cell>
          <cell r="S215">
            <v>2</v>
          </cell>
          <cell r="T215" t="str">
            <v/>
          </cell>
          <cell r="U215">
            <v>1</v>
          </cell>
          <cell r="V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</row>
        <row r="216">
          <cell r="I216" t="str">
            <v>Csertán Sándor Általános Iskola</v>
          </cell>
          <cell r="J216" t="str">
            <v>Alsónemesapáti</v>
          </cell>
          <cell r="K216" t="str">
            <v>Séllei Mátyás</v>
          </cell>
          <cell r="M216" t="str">
            <v>Vincze Enikő Márta</v>
          </cell>
          <cell r="O216" t="str">
            <v>Zala</v>
          </cell>
          <cell r="P216" t="str">
            <v/>
          </cell>
          <cell r="Q216" t="str">
            <v>csak B</v>
          </cell>
          <cell r="R216" t="str">
            <v>OK</v>
          </cell>
          <cell r="S216">
            <v>9</v>
          </cell>
          <cell r="T216" t="str">
            <v/>
          </cell>
          <cell r="U216">
            <v>1</v>
          </cell>
          <cell r="V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</row>
        <row r="217">
          <cell r="I217" t="str">
            <v>Érdi Batthyány Sportiskolai Általános Iskola és Gimnázium</v>
          </cell>
          <cell r="J217" t="str">
            <v>Érd</v>
          </cell>
          <cell r="K217" t="str">
            <v>Simurda Gábor</v>
          </cell>
          <cell r="M217" t="str">
            <v>Tornai Tibor</v>
          </cell>
          <cell r="O217" t="str">
            <v>Pest/Nyugat</v>
          </cell>
          <cell r="P217" t="str">
            <v>Érd</v>
          </cell>
          <cell r="Q217" t="str">
            <v>csak B</v>
          </cell>
          <cell r="R217" t="str">
            <v>OK</v>
          </cell>
          <cell r="S217">
            <v>2</v>
          </cell>
          <cell r="T217" t="str">
            <v/>
          </cell>
          <cell r="U217">
            <v>1</v>
          </cell>
          <cell r="V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</row>
        <row r="218">
          <cell r="I218" t="str">
            <v>Bagodi Fekete István Általános Iskola</v>
          </cell>
          <cell r="J218" t="str">
            <v>Bagod</v>
          </cell>
          <cell r="K218" t="str">
            <v>Sipos Benedek</v>
          </cell>
          <cell r="M218" t="str">
            <v>Käsz Ferenc</v>
          </cell>
          <cell r="O218" t="str">
            <v>Zala</v>
          </cell>
          <cell r="P218" t="str">
            <v/>
          </cell>
          <cell r="Q218" t="str">
            <v>csak B</v>
          </cell>
          <cell r="R218" t="str">
            <v>OK</v>
          </cell>
          <cell r="S218">
            <v>9</v>
          </cell>
          <cell r="T218" t="str">
            <v/>
          </cell>
          <cell r="U218">
            <v>1</v>
          </cell>
          <cell r="V218">
            <v>1</v>
          </cell>
          <cell r="AB218" t="str">
            <v/>
          </cell>
          <cell r="AC218" t="str">
            <v/>
          </cell>
          <cell r="AD218">
            <v>0</v>
          </cell>
          <cell r="AE218">
            <v>0</v>
          </cell>
        </row>
        <row r="219">
          <cell r="I219" t="str">
            <v>Huszár Gál Gimnázium, Általános Iskola, Alapfokú Művészeti Iskola és Óvoda</v>
          </cell>
          <cell r="J219" t="str">
            <v>Debrecen</v>
          </cell>
          <cell r="K219" t="str">
            <v>Solti Márk</v>
          </cell>
          <cell r="M219" t="str">
            <v>Simon Tamásné</v>
          </cell>
          <cell r="O219" t="str">
            <v>Hajdú-Bihar</v>
          </cell>
          <cell r="P219" t="str">
            <v/>
          </cell>
          <cell r="Q219" t="str">
            <v>csak B</v>
          </cell>
          <cell r="R219" t="str">
            <v>OK</v>
          </cell>
          <cell r="S219">
            <v>6</v>
          </cell>
          <cell r="T219" t="str">
            <v/>
          </cell>
          <cell r="U219" t="str">
            <v/>
          </cell>
          <cell r="V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</row>
        <row r="220">
          <cell r="I220" t="str">
            <v>Pécsi Bártfa Utcai Általános Iskola</v>
          </cell>
          <cell r="J220" t="str">
            <v>Pécs</v>
          </cell>
          <cell r="K220" t="str">
            <v>Stefán Dávid</v>
          </cell>
          <cell r="M220" t="str">
            <v>Horváth Tamás</v>
          </cell>
          <cell r="O220" t="str">
            <v>Baranya</v>
          </cell>
          <cell r="P220" t="str">
            <v/>
          </cell>
          <cell r="Q220" t="str">
            <v>csak B</v>
          </cell>
          <cell r="R220" t="str">
            <v>OK</v>
          </cell>
          <cell r="S220">
            <v>4</v>
          </cell>
          <cell r="T220" t="str">
            <v/>
          </cell>
          <cell r="U220">
            <v>1</v>
          </cell>
          <cell r="V220">
            <v>1</v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</row>
        <row r="221">
          <cell r="I221" t="str">
            <v>Huszár Gál Gimnázium, Általános Iskola, Alapfokú Művészeti Iskola és Óvoda</v>
          </cell>
          <cell r="J221" t="str">
            <v>Debrecen</v>
          </cell>
          <cell r="K221" t="str">
            <v>Szabó Béla</v>
          </cell>
          <cell r="M221" t="str">
            <v>Simon Tamásné</v>
          </cell>
          <cell r="O221" t="str">
            <v>Hajdú-Bihar</v>
          </cell>
          <cell r="P221" t="str">
            <v/>
          </cell>
          <cell r="Q221" t="str">
            <v>csak B</v>
          </cell>
          <cell r="R221" t="str">
            <v>OK</v>
          </cell>
          <cell r="S221">
            <v>6</v>
          </cell>
          <cell r="T221" t="str">
            <v/>
          </cell>
          <cell r="U221" t="str">
            <v/>
          </cell>
          <cell r="V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</row>
        <row r="222">
          <cell r="I222" t="str">
            <v>Apponyi Albert Általános Iskola</v>
          </cell>
          <cell r="J222" t="str">
            <v>Gencsapáti</v>
          </cell>
          <cell r="K222" t="str">
            <v>Szén Áron</v>
          </cell>
          <cell r="M222" t="str">
            <v>Rédecsi Bence</v>
          </cell>
          <cell r="O222" t="str">
            <v>Vas</v>
          </cell>
          <cell r="P222" t="str">
            <v/>
          </cell>
          <cell r="Q222" t="str">
            <v>csak B</v>
          </cell>
          <cell r="R222" t="str">
            <v>OK</v>
          </cell>
          <cell r="S222">
            <v>9</v>
          </cell>
          <cell r="T222" t="str">
            <v/>
          </cell>
          <cell r="U222">
            <v>1</v>
          </cell>
          <cell r="V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</row>
        <row r="223">
          <cell r="I223" t="str">
            <v>Ádám Jenő Általános Iskola és Alapfokú Művészeti Iskola</v>
          </cell>
          <cell r="J223" t="str">
            <v>Bordány</v>
          </cell>
          <cell r="K223" t="str">
            <v>Szilágyi Ákos</v>
          </cell>
          <cell r="M223" t="str">
            <v>Kiss Csaba</v>
          </cell>
          <cell r="N223" t="str">
            <v>Bálint Lászlóné</v>
          </cell>
          <cell r="O223" t="str">
            <v>Csongrád-Csanád</v>
          </cell>
          <cell r="P223" t="str">
            <v/>
          </cell>
          <cell r="Q223" t="str">
            <v>csak B</v>
          </cell>
          <cell r="R223" t="str">
            <v>OK</v>
          </cell>
          <cell r="S223">
            <v>7</v>
          </cell>
          <cell r="T223" t="str">
            <v/>
          </cell>
          <cell r="U223">
            <v>1</v>
          </cell>
          <cell r="V223">
            <v>1</v>
          </cell>
          <cell r="AB223" t="str">
            <v/>
          </cell>
          <cell r="AC223" t="str">
            <v/>
          </cell>
          <cell r="AD223">
            <v>1</v>
          </cell>
          <cell r="AE223">
            <v>0</v>
          </cell>
        </row>
        <row r="224">
          <cell r="I224" t="str">
            <v>Debreceni Gönczy Pál Általános Iskola</v>
          </cell>
          <cell r="J224" t="str">
            <v>Debrecen</v>
          </cell>
          <cell r="K224" t="str">
            <v>Szirota Vince</v>
          </cell>
          <cell r="M224" t="str">
            <v>Benedek Gyöngyi</v>
          </cell>
          <cell r="N224" t="str">
            <v>Mester József</v>
          </cell>
          <cell r="O224" t="str">
            <v>Hajdú-Bihar</v>
          </cell>
          <cell r="P224" t="str">
            <v/>
          </cell>
          <cell r="Q224" t="str">
            <v>csak B</v>
          </cell>
          <cell r="R224" t="str">
            <v>OK</v>
          </cell>
          <cell r="S224">
            <v>6</v>
          </cell>
          <cell r="T224" t="str">
            <v/>
          </cell>
          <cell r="U224">
            <v>1</v>
          </cell>
          <cell r="V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</row>
        <row r="225">
          <cell r="I225" t="str">
            <v>Apponyi Albert Általános Iskola</v>
          </cell>
          <cell r="J225" t="str">
            <v>Gencsapáti</v>
          </cell>
          <cell r="K225" t="str">
            <v>Takács Patrik</v>
          </cell>
          <cell r="M225" t="str">
            <v>Rédecsi Bence</v>
          </cell>
          <cell r="O225" t="str">
            <v>Vas</v>
          </cell>
          <cell r="P225" t="str">
            <v/>
          </cell>
          <cell r="Q225" t="str">
            <v>csak B</v>
          </cell>
          <cell r="R225" t="str">
            <v>OK</v>
          </cell>
          <cell r="S225">
            <v>9</v>
          </cell>
          <cell r="T225" t="str">
            <v/>
          </cell>
          <cell r="U225" t="str">
            <v/>
          </cell>
          <cell r="V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</row>
        <row r="226">
          <cell r="I226" t="str">
            <v>Tiszaparti Római Katolikus Általános Iskola és Gimnázium</v>
          </cell>
          <cell r="J226" t="str">
            <v>Szolnok</v>
          </cell>
          <cell r="K226" t="str">
            <v>Tombor Attila Noel</v>
          </cell>
          <cell r="M226" t="str">
            <v>Balog Zsolt</v>
          </cell>
          <cell r="O226" t="str">
            <v>Jász-Nagykun-Szolnok</v>
          </cell>
          <cell r="P226" t="str">
            <v/>
          </cell>
          <cell r="Q226" t="str">
            <v>csak B</v>
          </cell>
          <cell r="R226" t="str">
            <v>OK</v>
          </cell>
          <cell r="S226">
            <v>10</v>
          </cell>
          <cell r="T226" t="str">
            <v/>
          </cell>
          <cell r="U226">
            <v>1</v>
          </cell>
          <cell r="V226">
            <v>1</v>
          </cell>
          <cell r="AB226" t="str">
            <v/>
          </cell>
          <cell r="AC226" t="str">
            <v/>
          </cell>
          <cell r="AD226">
            <v>1</v>
          </cell>
          <cell r="AE226">
            <v>0</v>
          </cell>
        </row>
        <row r="227">
          <cell r="I227" t="str">
            <v>Szabadegyházi Kossuth Lajos Általános Iskola</v>
          </cell>
          <cell r="J227" t="str">
            <v>Szabadegyháza</v>
          </cell>
          <cell r="K227" t="str">
            <v>Tóth László</v>
          </cell>
          <cell r="M227" t="str">
            <v>Rittler Gábor Győző</v>
          </cell>
          <cell r="O227" t="str">
            <v>Fejér/Észak</v>
          </cell>
          <cell r="P227" t="str">
            <v>Szabadegyháza</v>
          </cell>
          <cell r="Q227" t="str">
            <v>csak B</v>
          </cell>
          <cell r="R227" t="str">
            <v>OK</v>
          </cell>
          <cell r="S227">
            <v>3</v>
          </cell>
          <cell r="T227" t="str">
            <v/>
          </cell>
          <cell r="U227">
            <v>1</v>
          </cell>
          <cell r="V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</row>
        <row r="228">
          <cell r="I228" t="str">
            <v>Tapolcai Bárdos Lajos Általános Iskola</v>
          </cell>
          <cell r="J228" t="str">
            <v>Tapolca</v>
          </cell>
          <cell r="K228" t="str">
            <v>Tóth Noel Bendegúz</v>
          </cell>
          <cell r="M228" t="str">
            <v>Gyarmati Zoltánné</v>
          </cell>
          <cell r="O228" t="str">
            <v>Veszprém</v>
          </cell>
          <cell r="P228" t="str">
            <v/>
          </cell>
          <cell r="Q228" t="str">
            <v>csak B</v>
          </cell>
          <cell r="R228" t="str">
            <v>OK</v>
          </cell>
          <cell r="S228">
            <v>5</v>
          </cell>
          <cell r="T228" t="str">
            <v/>
          </cell>
          <cell r="U228" t="str">
            <v/>
          </cell>
          <cell r="V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</row>
        <row r="229">
          <cell r="I229" t="str">
            <v>Budapesti Amerikai Nemzetközi Iskola</v>
          </cell>
          <cell r="J229" t="str">
            <v>Nagykovácsi</v>
          </cell>
          <cell r="K229" t="str">
            <v>Tóth-Szabados Marcel</v>
          </cell>
          <cell r="M229" t="str">
            <v>Drommer Gabriella</v>
          </cell>
          <cell r="N229" t="str">
            <v>Vasvári Viktor</v>
          </cell>
          <cell r="O229" t="str">
            <v>Pest/Nyugat</v>
          </cell>
          <cell r="P229" t="str">
            <v>Nagykovácsi</v>
          </cell>
          <cell r="Q229" t="str">
            <v>csak B</v>
          </cell>
          <cell r="R229" t="str">
            <v>OK</v>
          </cell>
          <cell r="S229">
            <v>2</v>
          </cell>
          <cell r="T229" t="str">
            <v/>
          </cell>
          <cell r="U229">
            <v>1</v>
          </cell>
          <cell r="V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</row>
        <row r="230">
          <cell r="I230" t="str">
            <v>Apponyi Albert Általános Iskola</v>
          </cell>
          <cell r="J230" t="str">
            <v>Gencsapáti</v>
          </cell>
          <cell r="K230" t="str">
            <v>Tóth-Szatmári Zoárd</v>
          </cell>
          <cell r="M230" t="str">
            <v>Rédecsi Bence</v>
          </cell>
          <cell r="O230" t="str">
            <v>Vas</v>
          </cell>
          <cell r="P230" t="str">
            <v/>
          </cell>
          <cell r="Q230" t="str">
            <v>csak B</v>
          </cell>
          <cell r="R230" t="str">
            <v>OK</v>
          </cell>
          <cell r="S230">
            <v>9</v>
          </cell>
          <cell r="T230" t="str">
            <v/>
          </cell>
          <cell r="U230" t="str">
            <v/>
          </cell>
          <cell r="V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</row>
        <row r="231">
          <cell r="I231" t="str">
            <v>Szegedi Nemzetközi Általános Iskola</v>
          </cell>
          <cell r="J231" t="str">
            <v>Szeged</v>
          </cell>
          <cell r="K231" t="str">
            <v>Török Nimród</v>
          </cell>
          <cell r="M231" t="str">
            <v>Bacsa Gyula</v>
          </cell>
          <cell r="O231" t="str">
            <v>Csongrád-Csanád</v>
          </cell>
          <cell r="P231" t="str">
            <v/>
          </cell>
          <cell r="Q231" t="str">
            <v>csak B</v>
          </cell>
          <cell r="R231" t="str">
            <v>OK</v>
          </cell>
          <cell r="S231">
            <v>7</v>
          </cell>
          <cell r="T231" t="str">
            <v/>
          </cell>
          <cell r="U231" t="str">
            <v/>
          </cell>
          <cell r="V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</row>
        <row r="232">
          <cell r="I232" t="str">
            <v>Szent Pantaleimon Görögkatolikus Óvoda, Általános Iskola és Alapfokú Művészeti Iskola</v>
          </cell>
          <cell r="J232" t="str">
            <v>Dunaújváros</v>
          </cell>
          <cell r="K232" t="str">
            <v>Vágó Dominik József</v>
          </cell>
          <cell r="M232" t="str">
            <v>Sárai-Szabó Dóra</v>
          </cell>
          <cell r="O232" t="str">
            <v>Fejér/Dél</v>
          </cell>
          <cell r="P232" t="str">
            <v>Dunaújváros</v>
          </cell>
          <cell r="Q232" t="str">
            <v>csak B</v>
          </cell>
          <cell r="R232" t="str">
            <v>OK</v>
          </cell>
          <cell r="S232">
            <v>3</v>
          </cell>
          <cell r="T232" t="str">
            <v/>
          </cell>
          <cell r="U232">
            <v>1</v>
          </cell>
          <cell r="V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</row>
        <row r="233">
          <cell r="I233" t="str">
            <v>Gyermekház Iskola</v>
          </cell>
          <cell r="J233" t="str">
            <v>Budapest XIII. kerület</v>
          </cell>
          <cell r="K233" t="str">
            <v>Vágvölgyi Péter</v>
          </cell>
          <cell r="M233" t="str">
            <v>Dizmatsek Emil</v>
          </cell>
          <cell r="O233" t="str">
            <v>Budapest/Észak-Pest</v>
          </cell>
          <cell r="P233" t="str">
            <v>Budapest XIII. kerület</v>
          </cell>
          <cell r="Q233" t="str">
            <v>csak B</v>
          </cell>
          <cell r="R233" t="str">
            <v>OK</v>
          </cell>
          <cell r="S233">
            <v>1</v>
          </cell>
          <cell r="T233" t="str">
            <v/>
          </cell>
          <cell r="U233">
            <v>1</v>
          </cell>
          <cell r="V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</row>
        <row r="234">
          <cell r="I234" t="str">
            <v>Gödöllői Waldorf Általános Iskola és Alapfokú Művészeti Iskola</v>
          </cell>
          <cell r="J234" t="str">
            <v>Gödöllő</v>
          </cell>
          <cell r="K234" t="str">
            <v>Vanczer Zétény</v>
          </cell>
          <cell r="M234" t="str">
            <v>Benson Barbara</v>
          </cell>
          <cell r="O234" t="str">
            <v>Pest/Észak</v>
          </cell>
          <cell r="P234" t="str">
            <v>Gödöllő</v>
          </cell>
          <cell r="Q234" t="str">
            <v>A vagy B</v>
          </cell>
          <cell r="R234" t="str">
            <v>OK</v>
          </cell>
          <cell r="S234">
            <v>2</v>
          </cell>
          <cell r="T234" t="str">
            <v/>
          </cell>
          <cell r="U234">
            <v>1</v>
          </cell>
          <cell r="V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</row>
        <row r="235">
          <cell r="I235" t="str">
            <v>Apponyi Albert Általános Iskola</v>
          </cell>
          <cell r="J235" t="str">
            <v>Gencsapáti</v>
          </cell>
          <cell r="K235" t="str">
            <v>Veres Márton</v>
          </cell>
          <cell r="M235" t="str">
            <v>Rédecsi Bence</v>
          </cell>
          <cell r="O235" t="str">
            <v>Vas</v>
          </cell>
          <cell r="P235" t="str">
            <v/>
          </cell>
          <cell r="Q235" t="str">
            <v>csak B</v>
          </cell>
          <cell r="R235" t="str">
            <v>OK</v>
          </cell>
          <cell r="S235">
            <v>9</v>
          </cell>
          <cell r="T235" t="str">
            <v/>
          </cell>
          <cell r="U235" t="str">
            <v/>
          </cell>
          <cell r="V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</row>
        <row r="236">
          <cell r="I236" t="str">
            <v>Árpád-házi Szent Margit Óvoda, Általános Iskola, Gimnázium és Kollégium</v>
          </cell>
          <cell r="J236" t="str">
            <v>Kőszeg</v>
          </cell>
          <cell r="K236" t="str">
            <v>Wölfel Mátyás</v>
          </cell>
          <cell r="M236" t="str">
            <v>Hóborné Edöcsény Nóra</v>
          </cell>
          <cell r="N236" t="str">
            <v>Vaskó János</v>
          </cell>
          <cell r="O236" t="str">
            <v>Vas</v>
          </cell>
          <cell r="P236" t="str">
            <v/>
          </cell>
          <cell r="Q236" t="str">
            <v>csak B</v>
          </cell>
          <cell r="R236" t="str">
            <v>OK</v>
          </cell>
          <cell r="S236">
            <v>9</v>
          </cell>
          <cell r="T236" t="str">
            <v/>
          </cell>
          <cell r="U236">
            <v>1</v>
          </cell>
          <cell r="V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</row>
        <row r="237">
          <cell r="I237" t="str">
            <v>Segesdi IV. Béla Király Általános Iskola</v>
          </cell>
          <cell r="J237" t="str">
            <v>Segesd</v>
          </cell>
          <cell r="K237" t="str">
            <v>Zámbó Martin Viktor</v>
          </cell>
          <cell r="M237" t="str">
            <v>Takácsné Illés Henriett</v>
          </cell>
          <cell r="N237" t="str">
            <v>Takácsné Illés Henriett</v>
          </cell>
          <cell r="O237" t="str">
            <v>Somogy</v>
          </cell>
          <cell r="P237" t="str">
            <v/>
          </cell>
          <cell r="Q237" t="str">
            <v>csak B</v>
          </cell>
          <cell r="R237" t="str">
            <v>OK</v>
          </cell>
          <cell r="S237">
            <v>9</v>
          </cell>
          <cell r="T237" t="str">
            <v/>
          </cell>
          <cell r="U237">
            <v>1</v>
          </cell>
          <cell r="V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</row>
        <row r="238">
          <cell r="I238" t="str">
            <v>Romhányi II. Rákóczi Ferenc Általános Iskola</v>
          </cell>
          <cell r="J238" t="str">
            <v>Romhány</v>
          </cell>
          <cell r="K238" t="str">
            <v>Mészáros Kata</v>
          </cell>
          <cell r="M238" t="str">
            <v>Szaniszlóné Hajduk Hajnalka</v>
          </cell>
          <cell r="N238" t="str">
            <v>Kőmives Éva</v>
          </cell>
          <cell r="O238" t="str">
            <v>Nógrád</v>
          </cell>
          <cell r="P238" t="str">
            <v/>
          </cell>
          <cell r="Q238" t="str">
            <v>csak A</v>
          </cell>
          <cell r="R238" t="str">
            <v>OK</v>
          </cell>
          <cell r="S238">
            <v>8</v>
          </cell>
          <cell r="T238" t="str">
            <v/>
          </cell>
          <cell r="U238">
            <v>1</v>
          </cell>
          <cell r="V238">
            <v>1</v>
          </cell>
          <cell r="AB238">
            <v>0</v>
          </cell>
          <cell r="AC238">
            <v>0</v>
          </cell>
          <cell r="AD238" t="str">
            <v/>
          </cell>
          <cell r="AE238" t="str">
            <v/>
          </cell>
        </row>
        <row r="239">
          <cell r="I239" t="str">
            <v>Budapest XIII. Kerületi Csata Utcai Általános Iskola</v>
          </cell>
          <cell r="J239" t="str">
            <v>Budapest XIII. kerület</v>
          </cell>
          <cell r="K239" t="str">
            <v>Németh Júlia</v>
          </cell>
          <cell r="M239" t="str">
            <v>Szántó Edina</v>
          </cell>
          <cell r="N239" t="str">
            <v>Szűcs Zoltán</v>
          </cell>
          <cell r="O239" t="str">
            <v>Budapest/Észak-Pest</v>
          </cell>
          <cell r="P239" t="str">
            <v>Budapest XIII. kerület</v>
          </cell>
          <cell r="Q239" t="str">
            <v>csak A</v>
          </cell>
          <cell r="R239" t="str">
            <v>OK</v>
          </cell>
          <cell r="S239">
            <v>1</v>
          </cell>
          <cell r="T239" t="str">
            <v/>
          </cell>
          <cell r="U239">
            <v>1</v>
          </cell>
          <cell r="V239">
            <v>1</v>
          </cell>
          <cell r="AB239">
            <v>2</v>
          </cell>
          <cell r="AC239">
            <v>0</v>
          </cell>
          <cell r="AD239" t="str">
            <v/>
          </cell>
          <cell r="AE239" t="str">
            <v/>
          </cell>
        </row>
        <row r="240">
          <cell r="I240" t="str">
            <v>Tarczy Lajos Általános Iskola</v>
          </cell>
          <cell r="J240" t="str">
            <v>Pápa</v>
          </cell>
          <cell r="K240" t="str">
            <v>Stanka Luca</v>
          </cell>
          <cell r="M240" t="str">
            <v>Saár Györgyi</v>
          </cell>
          <cell r="O240" t="str">
            <v>Veszprém</v>
          </cell>
          <cell r="P240" t="str">
            <v/>
          </cell>
          <cell r="Q240" t="str">
            <v>csak A</v>
          </cell>
          <cell r="R240" t="str">
            <v>OK</v>
          </cell>
          <cell r="S240">
            <v>5</v>
          </cell>
          <cell r="T240" t="str">
            <v/>
          </cell>
          <cell r="U240">
            <v>1</v>
          </cell>
          <cell r="V240">
            <v>1</v>
          </cell>
          <cell r="AB240">
            <v>3</v>
          </cell>
          <cell r="AC240">
            <v>0</v>
          </cell>
          <cell r="AD240" t="str">
            <v/>
          </cell>
          <cell r="AE240" t="str">
            <v/>
          </cell>
        </row>
        <row r="241">
          <cell r="I241" t="str">
            <v>Budapest XIII. Kerületi Számítástechnikai Általános Iskola</v>
          </cell>
          <cell r="J241" t="str">
            <v>Budapest XIII. kerület</v>
          </cell>
          <cell r="K241" t="str">
            <v>Ujházi Zsófia</v>
          </cell>
          <cell r="M241" t="str">
            <v>Tóth Máté</v>
          </cell>
          <cell r="O241" t="str">
            <v>Budapest/Észak-Pest</v>
          </cell>
          <cell r="P241" t="str">
            <v>Budapest XIII. kerület</v>
          </cell>
          <cell r="Q241" t="str">
            <v>csak A</v>
          </cell>
          <cell r="R241" t="str">
            <v>OK</v>
          </cell>
          <cell r="S241">
            <v>1</v>
          </cell>
          <cell r="T241" t="str">
            <v/>
          </cell>
          <cell r="U241">
            <v>1</v>
          </cell>
          <cell r="V241">
            <v>1</v>
          </cell>
          <cell r="AB241">
            <v>1</v>
          </cell>
          <cell r="AC241">
            <v>0</v>
          </cell>
          <cell r="AD241" t="str">
            <v/>
          </cell>
          <cell r="AE241" t="str">
            <v/>
          </cell>
        </row>
        <row r="242">
          <cell r="I242" t="str">
            <v>Dunakeszi Szent István Általános Iskola</v>
          </cell>
          <cell r="J242" t="str">
            <v>Dunakeszi</v>
          </cell>
          <cell r="K242" t="str">
            <v>Bálint Petra</v>
          </cell>
          <cell r="M242" t="str">
            <v>Bátoriné Murányi Mónika</v>
          </cell>
          <cell r="O242" t="str">
            <v>Pest/Észak</v>
          </cell>
          <cell r="P242" t="str">
            <v>Dunakeszi</v>
          </cell>
          <cell r="Q242" t="str">
            <v>csak B</v>
          </cell>
          <cell r="R242" t="str">
            <v>OK</v>
          </cell>
          <cell r="S242">
            <v>2</v>
          </cell>
          <cell r="T242" t="str">
            <v/>
          </cell>
          <cell r="U242">
            <v>1</v>
          </cell>
          <cell r="V242">
            <v>1</v>
          </cell>
          <cell r="AB242" t="str">
            <v/>
          </cell>
          <cell r="AC242" t="str">
            <v/>
          </cell>
          <cell r="AD242">
            <v>6</v>
          </cell>
          <cell r="AE242">
            <v>0</v>
          </cell>
        </row>
        <row r="243">
          <cell r="I243" t="str">
            <v>Rákóczifalvai II. Rákóczi Ferenc Általános Iskola és Alapfokú Művészeti Iskola</v>
          </cell>
          <cell r="J243" t="str">
            <v>Rákóczifalva</v>
          </cell>
          <cell r="K243" t="str">
            <v>Balogh Enikő</v>
          </cell>
          <cell r="M243" t="str">
            <v>Ábrahám Zsolt</v>
          </cell>
          <cell r="O243" t="str">
            <v>Jász-Nagykun-Szolnok</v>
          </cell>
          <cell r="P243" t="str">
            <v/>
          </cell>
          <cell r="Q243" t="str">
            <v>csak B</v>
          </cell>
          <cell r="R243" t="str">
            <v>OK</v>
          </cell>
          <cell r="S243">
            <v>10</v>
          </cell>
          <cell r="T243" t="str">
            <v/>
          </cell>
          <cell r="U243">
            <v>1</v>
          </cell>
          <cell r="V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</row>
        <row r="244">
          <cell r="I244" t="str">
            <v>Érdi Batthyány Sportiskolai Általános Iskola és Gimnázium</v>
          </cell>
          <cell r="J244" t="str">
            <v>Érd</v>
          </cell>
          <cell r="K244" t="str">
            <v>Banó Hanna</v>
          </cell>
          <cell r="M244" t="str">
            <v>Tornai Tibor</v>
          </cell>
          <cell r="O244" t="str">
            <v>Pest/Nyugat</v>
          </cell>
          <cell r="P244" t="str">
            <v>Érd</v>
          </cell>
          <cell r="Q244" t="str">
            <v>csak B</v>
          </cell>
          <cell r="R244" t="str">
            <v>OK</v>
          </cell>
          <cell r="S244">
            <v>2</v>
          </cell>
          <cell r="T244" t="str">
            <v/>
          </cell>
          <cell r="U244">
            <v>1</v>
          </cell>
          <cell r="V244">
            <v>1</v>
          </cell>
          <cell r="AB244" t="str">
            <v/>
          </cell>
          <cell r="AC244" t="str">
            <v/>
          </cell>
          <cell r="AD244">
            <v>1</v>
          </cell>
          <cell r="AE244">
            <v>0</v>
          </cell>
        </row>
        <row r="245">
          <cell r="I245" t="str">
            <v>Szegedi Orczy István Általános Iskola</v>
          </cell>
          <cell r="J245" t="str">
            <v>Szeged</v>
          </cell>
          <cell r="K245" t="str">
            <v>Barcs Liliána</v>
          </cell>
          <cell r="M245" t="str">
            <v>Csábi-Szvoboda Ella</v>
          </cell>
          <cell r="N245" t="str">
            <v>Tary Gábor</v>
          </cell>
          <cell r="O245" t="str">
            <v>Csongrád-Csanád</v>
          </cell>
          <cell r="P245" t="str">
            <v/>
          </cell>
          <cell r="Q245" t="str">
            <v>csak B</v>
          </cell>
          <cell r="R245" t="str">
            <v>OK</v>
          </cell>
          <cell r="S245">
            <v>7</v>
          </cell>
          <cell r="T245" t="str">
            <v/>
          </cell>
          <cell r="U245" t="str">
            <v/>
          </cell>
          <cell r="V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</row>
        <row r="246">
          <cell r="I246" t="str">
            <v>Géza Fejedelem Református Általános Iskola, Óvoda és Bölcsőde</v>
          </cell>
          <cell r="J246" t="str">
            <v>Verőce</v>
          </cell>
          <cell r="K246" t="str">
            <v>Bazsó Lili Zsanett</v>
          </cell>
          <cell r="M246" t="str">
            <v>Kovács Zsolt</v>
          </cell>
          <cell r="O246" t="str">
            <v>Pest/Észak</v>
          </cell>
          <cell r="P246" t="str">
            <v>Verőce</v>
          </cell>
          <cell r="Q246" t="str">
            <v>csak B</v>
          </cell>
          <cell r="R246" t="str">
            <v>OK</v>
          </cell>
          <cell r="S246">
            <v>2</v>
          </cell>
          <cell r="T246" t="str">
            <v/>
          </cell>
          <cell r="U246">
            <v>1</v>
          </cell>
          <cell r="V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</row>
        <row r="247">
          <cell r="I247" t="str">
            <v>Szegedi Orczy István Általános Iskola</v>
          </cell>
          <cell r="J247" t="str">
            <v>Szeged</v>
          </cell>
          <cell r="K247" t="str">
            <v>Bere Zsófia</v>
          </cell>
          <cell r="M247" t="str">
            <v>Csábi-Szvoboda Ella</v>
          </cell>
          <cell r="N247" t="str">
            <v>Tary Gábor</v>
          </cell>
          <cell r="O247" t="str">
            <v>Csongrád-Csanád</v>
          </cell>
          <cell r="P247" t="str">
            <v/>
          </cell>
          <cell r="Q247" t="str">
            <v>csak B</v>
          </cell>
          <cell r="R247" t="str">
            <v>OK</v>
          </cell>
          <cell r="S247">
            <v>7</v>
          </cell>
          <cell r="T247" t="str">
            <v/>
          </cell>
          <cell r="U247" t="str">
            <v/>
          </cell>
          <cell r="V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</row>
        <row r="248">
          <cell r="I248" t="str">
            <v>Zagyvarékasi Damjanich János Általános Iskola</v>
          </cell>
          <cell r="J248" t="str">
            <v>Zagyvarékas</v>
          </cell>
          <cell r="K248" t="str">
            <v>Bihari Anna Regina</v>
          </cell>
          <cell r="M248" t="str">
            <v>Simon Ádám</v>
          </cell>
          <cell r="N248" t="str">
            <v>Dr. Tombor Attila</v>
          </cell>
          <cell r="O248" t="str">
            <v>Jász-Nagykun-Szolnok</v>
          </cell>
          <cell r="P248" t="str">
            <v/>
          </cell>
          <cell r="Q248" t="str">
            <v>csak B</v>
          </cell>
          <cell r="R248" t="str">
            <v>OK</v>
          </cell>
          <cell r="S248">
            <v>10</v>
          </cell>
          <cell r="T248" t="str">
            <v/>
          </cell>
          <cell r="U248">
            <v>1</v>
          </cell>
          <cell r="V248">
            <v>1</v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</row>
        <row r="249">
          <cell r="I249" t="str">
            <v>Debreceni Gönczy Pál Általános Iskola</v>
          </cell>
          <cell r="J249" t="str">
            <v>Debrecen</v>
          </cell>
          <cell r="K249" t="str">
            <v>Birki Jázmin</v>
          </cell>
          <cell r="M249" t="str">
            <v>Benedek Gyöngyi</v>
          </cell>
          <cell r="N249" t="str">
            <v>Mester József</v>
          </cell>
          <cell r="O249" t="str">
            <v>Hajdú-Bihar</v>
          </cell>
          <cell r="P249" t="str">
            <v/>
          </cell>
          <cell r="Q249" t="str">
            <v>csak B</v>
          </cell>
          <cell r="R249" t="str">
            <v>OK</v>
          </cell>
          <cell r="S249">
            <v>6</v>
          </cell>
          <cell r="T249" t="str">
            <v/>
          </cell>
          <cell r="U249" t="str">
            <v/>
          </cell>
          <cell r="V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</row>
        <row r="250">
          <cell r="I250" t="str">
            <v>Városmajori Kós Károly Általános Iskola</v>
          </cell>
          <cell r="J250" t="str">
            <v>Budapest XII. kerület</v>
          </cell>
          <cell r="K250" t="str">
            <v>Bokros Hanna Zorka</v>
          </cell>
          <cell r="M250" t="str">
            <v>Némethné Láng Noémi Mária</v>
          </cell>
          <cell r="O250" t="str">
            <v>Budapest/Buda</v>
          </cell>
          <cell r="P250" t="str">
            <v>Budapest XII. kerület</v>
          </cell>
          <cell r="Q250" t="str">
            <v>csak B</v>
          </cell>
          <cell r="R250" t="str">
            <v>OK</v>
          </cell>
          <cell r="S250">
            <v>1</v>
          </cell>
          <cell r="T250" t="str">
            <v/>
          </cell>
          <cell r="U250">
            <v>1</v>
          </cell>
          <cell r="V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</row>
        <row r="251">
          <cell r="I251" t="str">
            <v>Szent Pantaleimon Görögkatolikus Óvoda, Általános Iskola és Alapfokú Művészeti Iskola</v>
          </cell>
          <cell r="J251" t="str">
            <v>Dunaújváros</v>
          </cell>
          <cell r="K251" t="str">
            <v>Borgulya Veronika Nóra</v>
          </cell>
          <cell r="M251" t="str">
            <v>Sárai-Szabó Dóra</v>
          </cell>
          <cell r="O251" t="str">
            <v>Fejér/Dél</v>
          </cell>
          <cell r="P251" t="str">
            <v>Dunaújváros</v>
          </cell>
          <cell r="Q251" t="str">
            <v>csak B</v>
          </cell>
          <cell r="R251" t="str">
            <v>OK</v>
          </cell>
          <cell r="S251">
            <v>3</v>
          </cell>
          <cell r="T251" t="str">
            <v/>
          </cell>
          <cell r="U251">
            <v>1</v>
          </cell>
          <cell r="V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</row>
        <row r="252">
          <cell r="I252" t="str">
            <v>Érdi Batthyány Sportiskolai Általános Iskola és Gimnázium</v>
          </cell>
          <cell r="J252" t="str">
            <v>Érd</v>
          </cell>
          <cell r="K252" t="str">
            <v>Böcsödi Bernadett</v>
          </cell>
          <cell r="M252" t="str">
            <v>Tornai Tibor</v>
          </cell>
          <cell r="O252" t="str">
            <v>Pest/Nyugat</v>
          </cell>
          <cell r="P252" t="str">
            <v>Érd</v>
          </cell>
          <cell r="Q252" t="str">
            <v>csak B</v>
          </cell>
          <cell r="R252" t="str">
            <v>OK</v>
          </cell>
          <cell r="S252">
            <v>2</v>
          </cell>
          <cell r="T252" t="str">
            <v/>
          </cell>
          <cell r="U252">
            <v>1</v>
          </cell>
          <cell r="V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</row>
        <row r="253">
          <cell r="I253" t="str">
            <v>Piarista Gimnázium és Kollégium</v>
          </cell>
          <cell r="J253" t="str">
            <v>Vác</v>
          </cell>
          <cell r="K253" t="str">
            <v>Brinyiczki Lilien</v>
          </cell>
          <cell r="M253" t="str">
            <v>Szeri Eleonóra</v>
          </cell>
          <cell r="O253" t="str">
            <v>Pest/Észak</v>
          </cell>
          <cell r="P253" t="str">
            <v>Vác</v>
          </cell>
          <cell r="Q253" t="str">
            <v>csak B</v>
          </cell>
          <cell r="R253" t="str">
            <v>OK</v>
          </cell>
          <cell r="S253">
            <v>2</v>
          </cell>
          <cell r="T253" t="str">
            <v/>
          </cell>
          <cell r="U253">
            <v>1</v>
          </cell>
          <cell r="V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</row>
        <row r="254">
          <cell r="I254" t="str">
            <v>Tapolcai Bárdos Lajos Általános Iskola</v>
          </cell>
          <cell r="J254" t="str">
            <v>Tapolca</v>
          </cell>
          <cell r="K254" t="str">
            <v>Bugyik Maja Szofia</v>
          </cell>
          <cell r="M254" t="str">
            <v>Gyarmati Zoltánné</v>
          </cell>
          <cell r="O254" t="str">
            <v>Veszprém</v>
          </cell>
          <cell r="P254" t="str">
            <v/>
          </cell>
          <cell r="Q254" t="str">
            <v>csak B</v>
          </cell>
          <cell r="R254" t="str">
            <v>OK</v>
          </cell>
          <cell r="S254">
            <v>5</v>
          </cell>
          <cell r="T254" t="str">
            <v/>
          </cell>
          <cell r="U254" t="str">
            <v/>
          </cell>
          <cell r="V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</row>
        <row r="255">
          <cell r="I255" t="str">
            <v>Zamárdi Fekete István Általános Iskola</v>
          </cell>
          <cell r="J255" t="str">
            <v>Zamárdi</v>
          </cell>
          <cell r="K255" t="str">
            <v>Buzás Hanga Cecília</v>
          </cell>
          <cell r="M255" t="str">
            <v>Galó Tibor</v>
          </cell>
          <cell r="O255" t="str">
            <v>Somogy</v>
          </cell>
          <cell r="P255" t="str">
            <v/>
          </cell>
          <cell r="Q255" t="str">
            <v>csak B</v>
          </cell>
          <cell r="R255" t="str">
            <v>OK</v>
          </cell>
          <cell r="S255">
            <v>9</v>
          </cell>
          <cell r="T255" t="str">
            <v/>
          </cell>
          <cell r="U255">
            <v>1</v>
          </cell>
          <cell r="V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</row>
        <row r="256">
          <cell r="I256" t="str">
            <v>Segesdi IV. Béla Király Általános Iskola</v>
          </cell>
          <cell r="J256" t="str">
            <v>Segesd</v>
          </cell>
          <cell r="K256" t="str">
            <v>Czene Jázmin Hanna</v>
          </cell>
          <cell r="M256" t="str">
            <v>Takácsné Illés Henriett</v>
          </cell>
          <cell r="N256" t="str">
            <v>Takácsné Illés Henriett</v>
          </cell>
          <cell r="O256" t="str">
            <v>Somogy</v>
          </cell>
          <cell r="P256" t="str">
            <v/>
          </cell>
          <cell r="Q256" t="str">
            <v>csak B</v>
          </cell>
          <cell r="R256" t="str">
            <v>OK</v>
          </cell>
          <cell r="S256">
            <v>9</v>
          </cell>
          <cell r="T256" t="str">
            <v/>
          </cell>
          <cell r="U256" t="str">
            <v/>
          </cell>
          <cell r="V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</row>
        <row r="257">
          <cell r="I257" t="str">
            <v>Szegedi Orczy István Általános Iskola</v>
          </cell>
          <cell r="J257" t="str">
            <v>Szeged</v>
          </cell>
          <cell r="K257" t="str">
            <v>Csatai Laura Eszter</v>
          </cell>
          <cell r="M257" t="str">
            <v>Csábi-Szvoboda Ella</v>
          </cell>
          <cell r="N257" t="str">
            <v>Tary Gábor</v>
          </cell>
          <cell r="O257" t="str">
            <v>Csongrád-Csanád</v>
          </cell>
          <cell r="P257" t="str">
            <v/>
          </cell>
          <cell r="Q257" t="str">
            <v>csak B</v>
          </cell>
          <cell r="R257" t="str">
            <v>OK</v>
          </cell>
          <cell r="S257">
            <v>7</v>
          </cell>
          <cell r="T257" t="str">
            <v/>
          </cell>
          <cell r="U257">
            <v>1</v>
          </cell>
          <cell r="V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</row>
        <row r="258">
          <cell r="I258" t="str">
            <v>Thököly Imre Két Tanítási Nyelvű Általános Iskola</v>
          </cell>
          <cell r="J258" t="str">
            <v>Hajdúszoboszló</v>
          </cell>
          <cell r="K258" t="str">
            <v>Csépán Viktória Tünde</v>
          </cell>
          <cell r="M258" t="str">
            <v>Szabó Gergely János</v>
          </cell>
          <cell r="O258" t="str">
            <v>Hajdú-Bihar</v>
          </cell>
          <cell r="P258" t="str">
            <v/>
          </cell>
          <cell r="Q258" t="str">
            <v>csak B</v>
          </cell>
          <cell r="R258" t="str">
            <v>OK</v>
          </cell>
          <cell r="S258">
            <v>6</v>
          </cell>
          <cell r="T258" t="str">
            <v/>
          </cell>
          <cell r="U258">
            <v>1</v>
          </cell>
          <cell r="V258">
            <v>1</v>
          </cell>
          <cell r="AB258" t="str">
            <v/>
          </cell>
          <cell r="AC258" t="str">
            <v/>
          </cell>
          <cell r="AD258">
            <v>1</v>
          </cell>
          <cell r="AE258">
            <v>0</v>
          </cell>
        </row>
        <row r="259">
          <cell r="I259" t="str">
            <v>Debreceni Gönczy Pál Általános Iskola</v>
          </cell>
          <cell r="J259" t="str">
            <v>Debrecen</v>
          </cell>
          <cell r="K259" t="str">
            <v>Csige Dóra</v>
          </cell>
          <cell r="M259" t="str">
            <v>Benedek Gyöngyi</v>
          </cell>
          <cell r="N259" t="str">
            <v>Mester József</v>
          </cell>
          <cell r="O259" t="str">
            <v>Hajdú-Bihar</v>
          </cell>
          <cell r="P259" t="str">
            <v/>
          </cell>
          <cell r="Q259" t="str">
            <v>csak B</v>
          </cell>
          <cell r="R259" t="str">
            <v>OK</v>
          </cell>
          <cell r="S259">
            <v>6</v>
          </cell>
          <cell r="T259" t="str">
            <v/>
          </cell>
          <cell r="U259" t="str">
            <v/>
          </cell>
          <cell r="V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</row>
        <row r="260">
          <cell r="I260" t="str">
            <v>Segesdi IV. Béla Király Általános Iskola</v>
          </cell>
          <cell r="J260" t="str">
            <v>Segesd</v>
          </cell>
          <cell r="K260" t="str">
            <v>Csimszi Gréta</v>
          </cell>
          <cell r="M260" t="str">
            <v>Takácsné Illés Henriett</v>
          </cell>
          <cell r="N260" t="str">
            <v>Takácsné Illés Henriett</v>
          </cell>
          <cell r="O260" t="str">
            <v>Somogy</v>
          </cell>
          <cell r="P260" t="str">
            <v/>
          </cell>
          <cell r="Q260" t="str">
            <v>csak B</v>
          </cell>
          <cell r="R260" t="str">
            <v>OK</v>
          </cell>
          <cell r="S260">
            <v>9</v>
          </cell>
          <cell r="T260" t="str">
            <v/>
          </cell>
          <cell r="U260" t="str">
            <v/>
          </cell>
          <cell r="V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</row>
        <row r="261">
          <cell r="I261" t="str">
            <v>Árpád-házi Szent Erzsébet Gimnázium, Óvoda és Általános Iskola</v>
          </cell>
          <cell r="J261" t="str">
            <v>Esztergom</v>
          </cell>
          <cell r="K261" t="str">
            <v>Dávid Kamilla</v>
          </cell>
          <cell r="M261" t="str">
            <v>Szederkényi Miklós Dávid</v>
          </cell>
          <cell r="O261" t="str">
            <v>Komárom-Esztergom</v>
          </cell>
          <cell r="P261" t="str">
            <v/>
          </cell>
          <cell r="Q261" t="str">
            <v>csak B</v>
          </cell>
          <cell r="R261" t="str">
            <v>OK</v>
          </cell>
          <cell r="S261">
            <v>5</v>
          </cell>
          <cell r="T261" t="str">
            <v/>
          </cell>
          <cell r="U261">
            <v>1</v>
          </cell>
          <cell r="V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</row>
        <row r="262">
          <cell r="I262" t="str">
            <v>Magvető Református Magyar - Angol Két Tanítási Nyelvű Általános Iskola és Óvoda</v>
          </cell>
          <cell r="J262" t="str">
            <v>Gyula</v>
          </cell>
          <cell r="K262" t="str">
            <v>Deák Hanna</v>
          </cell>
          <cell r="M262" t="str">
            <v>Dávid Szilvia</v>
          </cell>
          <cell r="O262" t="str">
            <v>Békés</v>
          </cell>
          <cell r="P262" t="str">
            <v/>
          </cell>
          <cell r="Q262" t="str">
            <v>csak B</v>
          </cell>
          <cell r="R262" t="str">
            <v>OK</v>
          </cell>
          <cell r="S262">
            <v>7</v>
          </cell>
          <cell r="T262" t="str">
            <v/>
          </cell>
          <cell r="U262" t="str">
            <v/>
          </cell>
          <cell r="V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</row>
        <row r="263">
          <cell r="I263" t="str">
            <v>Debreceni Hatvani István Általános Iskola</v>
          </cell>
          <cell r="J263" t="str">
            <v>Debrecen</v>
          </cell>
          <cell r="K263" t="str">
            <v>Demeter Brigitta</v>
          </cell>
          <cell r="M263" t="str">
            <v>Kőnig Szabolcs Ottó</v>
          </cell>
          <cell r="O263" t="str">
            <v>Hajdú-Bihar</v>
          </cell>
          <cell r="P263" t="str">
            <v/>
          </cell>
          <cell r="Q263" t="str">
            <v>csak B</v>
          </cell>
          <cell r="R263" t="str">
            <v>OK</v>
          </cell>
          <cell r="S263">
            <v>6</v>
          </cell>
          <cell r="T263" t="str">
            <v/>
          </cell>
          <cell r="U263">
            <v>1</v>
          </cell>
          <cell r="V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</row>
        <row r="264">
          <cell r="I264" t="str">
            <v>Lencsési Általános Iskola</v>
          </cell>
          <cell r="J264" t="str">
            <v>Békéscsaba</v>
          </cell>
          <cell r="K264" t="str">
            <v>Éliás Lili</v>
          </cell>
          <cell r="M264" t="str">
            <v>Marikné Püski Zsuzsanna</v>
          </cell>
          <cell r="O264" t="str">
            <v>Békés</v>
          </cell>
          <cell r="P264" t="str">
            <v/>
          </cell>
          <cell r="Q264" t="str">
            <v>csak B</v>
          </cell>
          <cell r="R264" t="str">
            <v>OK</v>
          </cell>
          <cell r="S264">
            <v>7</v>
          </cell>
          <cell r="T264" t="str">
            <v/>
          </cell>
          <cell r="U264">
            <v>1</v>
          </cell>
          <cell r="V264">
            <v>1</v>
          </cell>
          <cell r="AB264" t="str">
            <v/>
          </cell>
          <cell r="AC264" t="str">
            <v/>
          </cell>
          <cell r="AD264">
            <v>0</v>
          </cell>
          <cell r="AE264">
            <v>0</v>
          </cell>
        </row>
        <row r="265">
          <cell r="I265" t="str">
            <v>Debreceni Petőfi Sándor Általános Iskola és Alapfokú Művészeti Iskola</v>
          </cell>
          <cell r="J265" t="str">
            <v>Debrecen</v>
          </cell>
          <cell r="K265" t="str">
            <v>Fagyas Nóra</v>
          </cell>
          <cell r="M265" t="str">
            <v>Szalóki József</v>
          </cell>
          <cell r="O265" t="str">
            <v>Hajdú-Bihar</v>
          </cell>
          <cell r="P265" t="str">
            <v/>
          </cell>
          <cell r="Q265" t="str">
            <v>csak B</v>
          </cell>
          <cell r="R265" t="str">
            <v>OK</v>
          </cell>
          <cell r="S265">
            <v>6</v>
          </cell>
          <cell r="T265" t="str">
            <v/>
          </cell>
          <cell r="U265" t="str">
            <v/>
          </cell>
          <cell r="V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</row>
        <row r="266">
          <cell r="I266" t="str">
            <v>Zsámbéki Zichy Miklós Általános Iskola</v>
          </cell>
          <cell r="J266" t="str">
            <v>Zsámbék</v>
          </cell>
          <cell r="K266" t="str">
            <v>Fehérvári Zsófia</v>
          </cell>
          <cell r="M266" t="str">
            <v>Legerszki Kinga</v>
          </cell>
          <cell r="O266" t="str">
            <v>Pest/Nyugat</v>
          </cell>
          <cell r="P266" t="str">
            <v>Zsámbék</v>
          </cell>
          <cell r="Q266" t="str">
            <v>csak B</v>
          </cell>
          <cell r="R266" t="str">
            <v>OK</v>
          </cell>
          <cell r="S266">
            <v>2</v>
          </cell>
          <cell r="T266" t="str">
            <v/>
          </cell>
          <cell r="U266">
            <v>1</v>
          </cell>
          <cell r="V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</row>
        <row r="267">
          <cell r="I267" t="str">
            <v>Dánszentmiklósi Ady Endre Általános Iskola és Alapfokú Művészeti Iskola</v>
          </cell>
          <cell r="J267" t="str">
            <v>Dánszentmiklós</v>
          </cell>
          <cell r="K267" t="str">
            <v>Fityó Boglárka</v>
          </cell>
          <cell r="M267" t="str">
            <v>Hrubi Dénesné</v>
          </cell>
          <cell r="O267" t="str">
            <v>Pest /Dél</v>
          </cell>
          <cell r="P267" t="str">
            <v>Dánszentmiklós</v>
          </cell>
          <cell r="Q267" t="str">
            <v>csak B</v>
          </cell>
          <cell r="R267" t="str">
            <v>OK</v>
          </cell>
          <cell r="S267">
            <v>2</v>
          </cell>
          <cell r="T267" t="str">
            <v/>
          </cell>
          <cell r="U267">
            <v>1</v>
          </cell>
          <cell r="V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</row>
        <row r="268">
          <cell r="I268" t="str">
            <v>Érdi Batthyány Sportiskolai Általános Iskola és Gimnázium</v>
          </cell>
          <cell r="J268" t="str">
            <v>Érd</v>
          </cell>
          <cell r="K268" t="str">
            <v>Fodor Hédi</v>
          </cell>
          <cell r="M268" t="str">
            <v>Tornai Tibor</v>
          </cell>
          <cell r="O268" t="str">
            <v>Pest/Nyugat</v>
          </cell>
          <cell r="P268" t="str">
            <v>Érd</v>
          </cell>
          <cell r="Q268" t="str">
            <v>csak B</v>
          </cell>
          <cell r="R268" t="str">
            <v>OK</v>
          </cell>
          <cell r="S268">
            <v>2</v>
          </cell>
          <cell r="T268" t="str">
            <v/>
          </cell>
          <cell r="U268" t="str">
            <v/>
          </cell>
          <cell r="V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</row>
        <row r="269">
          <cell r="I269" t="str">
            <v>Roszík Mihály Evangélikus Általános Iskola</v>
          </cell>
          <cell r="J269" t="str">
            <v>Albertirsa</v>
          </cell>
          <cell r="K269" t="str">
            <v>Fülöp Rebeka</v>
          </cell>
          <cell r="M269" t="str">
            <v>Mátékovits Sándor</v>
          </cell>
          <cell r="N269" t="str">
            <v>Kovács György</v>
          </cell>
          <cell r="O269" t="str">
            <v>Pest /Dél</v>
          </cell>
          <cell r="P269" t="str">
            <v>Albertirsa</v>
          </cell>
          <cell r="Q269" t="str">
            <v>csak B</v>
          </cell>
          <cell r="R269" t="str">
            <v>OK</v>
          </cell>
          <cell r="S269">
            <v>2</v>
          </cell>
          <cell r="T269" t="str">
            <v/>
          </cell>
          <cell r="U269">
            <v>1</v>
          </cell>
          <cell r="V269">
            <v>1</v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</row>
        <row r="270">
          <cell r="I270" t="str">
            <v>Szent Pantaleimon Görögkatolikus Óvoda, Általános Iskola és Alapfokú Művészeti Iskola</v>
          </cell>
          <cell r="J270" t="str">
            <v>Dunaújváros</v>
          </cell>
          <cell r="K270" t="str">
            <v>Füredi Maja</v>
          </cell>
          <cell r="M270" t="str">
            <v>Sárai-Szabó Dóra</v>
          </cell>
          <cell r="O270" t="str">
            <v>Fejér/Dél</v>
          </cell>
          <cell r="P270" t="str">
            <v>Dunaújváros</v>
          </cell>
          <cell r="Q270" t="str">
            <v>csak B</v>
          </cell>
          <cell r="R270" t="str">
            <v>OK</v>
          </cell>
          <cell r="S270">
            <v>3</v>
          </cell>
          <cell r="T270" t="str">
            <v/>
          </cell>
          <cell r="U270">
            <v>1</v>
          </cell>
          <cell r="V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</row>
        <row r="271">
          <cell r="I271" t="str">
            <v>Magvető Református Magyar - Angol Két Tanítási Nyelvű Általános Iskola és Óvoda</v>
          </cell>
          <cell r="J271" t="str">
            <v>Gyula</v>
          </cell>
          <cell r="K271" t="str">
            <v>Gara Mici Zsuzsa</v>
          </cell>
          <cell r="M271" t="str">
            <v>Dávid Szilvia</v>
          </cell>
          <cell r="O271" t="str">
            <v>Békés</v>
          </cell>
          <cell r="P271" t="str">
            <v/>
          </cell>
          <cell r="Q271" t="str">
            <v>csak B</v>
          </cell>
          <cell r="R271" t="str">
            <v>OK</v>
          </cell>
          <cell r="S271">
            <v>7</v>
          </cell>
          <cell r="T271" t="str">
            <v/>
          </cell>
          <cell r="U271">
            <v>1</v>
          </cell>
          <cell r="V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</row>
        <row r="272">
          <cell r="I272" t="str">
            <v>Érdi Batthyány Sportiskolai Általános Iskola és Gimnázium</v>
          </cell>
          <cell r="J272" t="str">
            <v>Érd</v>
          </cell>
          <cell r="K272" t="str">
            <v>Gdovin Éda</v>
          </cell>
          <cell r="M272" t="str">
            <v>Tornai Tibor</v>
          </cell>
          <cell r="O272" t="str">
            <v>Pest/Nyugat</v>
          </cell>
          <cell r="P272" t="str">
            <v>Érd</v>
          </cell>
          <cell r="Q272" t="str">
            <v>csak B</v>
          </cell>
          <cell r="R272" t="str">
            <v>OK</v>
          </cell>
          <cell r="S272">
            <v>2</v>
          </cell>
          <cell r="T272" t="str">
            <v/>
          </cell>
          <cell r="U272" t="str">
            <v/>
          </cell>
          <cell r="V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</row>
        <row r="273">
          <cell r="I273" t="str">
            <v>Tapolcai Bárdos Lajos Általános Iskola</v>
          </cell>
          <cell r="J273" t="str">
            <v>Tapolca</v>
          </cell>
          <cell r="K273" t="str">
            <v>Gergely Blanka</v>
          </cell>
          <cell r="M273" t="str">
            <v>Gyarmati Zoltánné</v>
          </cell>
          <cell r="O273" t="str">
            <v>Veszprém</v>
          </cell>
          <cell r="P273" t="str">
            <v/>
          </cell>
          <cell r="Q273" t="str">
            <v>csak B</v>
          </cell>
          <cell r="R273" t="str">
            <v>OK</v>
          </cell>
          <cell r="S273">
            <v>5</v>
          </cell>
          <cell r="T273" t="str">
            <v/>
          </cell>
          <cell r="U273" t="str">
            <v/>
          </cell>
          <cell r="V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</row>
        <row r="274">
          <cell r="I274" t="str">
            <v>Tapolcai Bárdos Lajos Általános Iskola</v>
          </cell>
          <cell r="J274" t="str">
            <v>Tapolca</v>
          </cell>
          <cell r="K274" t="str">
            <v>Gombkötő Kata</v>
          </cell>
          <cell r="M274" t="str">
            <v>Gyarmati Zoltánné</v>
          </cell>
          <cell r="O274" t="str">
            <v>Veszprém</v>
          </cell>
          <cell r="P274" t="str">
            <v/>
          </cell>
          <cell r="Q274" t="str">
            <v>csak B</v>
          </cell>
          <cell r="R274" t="str">
            <v>OK</v>
          </cell>
          <cell r="S274">
            <v>5</v>
          </cell>
          <cell r="T274" t="str">
            <v/>
          </cell>
          <cell r="U274" t="str">
            <v/>
          </cell>
          <cell r="V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</row>
        <row r="275">
          <cell r="I275" t="str">
            <v>Debreceni Gönczy Pál Általános Iskola</v>
          </cell>
          <cell r="J275" t="str">
            <v>Debrecen</v>
          </cell>
          <cell r="K275" t="str">
            <v>Gonda Lea</v>
          </cell>
          <cell r="M275" t="str">
            <v>Benedek Gyöngyi</v>
          </cell>
          <cell r="N275" t="str">
            <v>Mester József</v>
          </cell>
          <cell r="O275" t="str">
            <v>Hajdú-Bihar</v>
          </cell>
          <cell r="P275" t="str">
            <v/>
          </cell>
          <cell r="Q275" t="str">
            <v>csak B</v>
          </cell>
          <cell r="R275" t="str">
            <v>OK</v>
          </cell>
          <cell r="S275">
            <v>6</v>
          </cell>
          <cell r="T275" t="str">
            <v/>
          </cell>
          <cell r="U275">
            <v>1</v>
          </cell>
          <cell r="V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</row>
        <row r="276">
          <cell r="I276" t="str">
            <v>Huszár Gál Gimnázium, Általános Iskola, Alapfokú Művészeti Iskola és Óvoda</v>
          </cell>
          <cell r="J276" t="str">
            <v>Debrecen</v>
          </cell>
          <cell r="K276" t="str">
            <v>Görbe Réka</v>
          </cell>
          <cell r="M276" t="str">
            <v>Simon Tamásné</v>
          </cell>
          <cell r="O276" t="str">
            <v>Hajdú-Bihar</v>
          </cell>
          <cell r="P276" t="str">
            <v/>
          </cell>
          <cell r="Q276" t="str">
            <v>csak B</v>
          </cell>
          <cell r="R276" t="str">
            <v>OK</v>
          </cell>
          <cell r="S276">
            <v>6</v>
          </cell>
          <cell r="T276" t="str">
            <v/>
          </cell>
          <cell r="U276" t="str">
            <v/>
          </cell>
          <cell r="V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</row>
        <row r="277">
          <cell r="I277" t="str">
            <v>Gubányi Károly Általános Iskola</v>
          </cell>
          <cell r="J277" t="str">
            <v>Pilis</v>
          </cell>
          <cell r="K277" t="str">
            <v>Gulyás Izabella</v>
          </cell>
          <cell r="M277" t="str">
            <v>Szalisznyóné Hegedűs Viktória</v>
          </cell>
          <cell r="O277" t="str">
            <v>Pest /Dél</v>
          </cell>
          <cell r="P277" t="str">
            <v>Pilis</v>
          </cell>
          <cell r="Q277" t="str">
            <v>A vagy B</v>
          </cell>
          <cell r="R277" t="str">
            <v>OK</v>
          </cell>
          <cell r="S277">
            <v>2</v>
          </cell>
          <cell r="T277" t="str">
            <v/>
          </cell>
          <cell r="U277">
            <v>1</v>
          </cell>
          <cell r="V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</row>
        <row r="278">
          <cell r="I278" t="str">
            <v>Seregélyesi Baptista Általános Iskola és Alapfokú Művészeti Iskola</v>
          </cell>
          <cell r="J278" t="str">
            <v>Seregélyes</v>
          </cell>
          <cell r="K278" t="str">
            <v>Gulyás Vivien</v>
          </cell>
          <cell r="M278" t="str">
            <v>Karkóné Lukácsy Marianna</v>
          </cell>
          <cell r="O278" t="str">
            <v>Fejér/Székesfehérvár</v>
          </cell>
          <cell r="P278" t="str">
            <v>Seregélyes</v>
          </cell>
          <cell r="Q278" t="str">
            <v>csak B</v>
          </cell>
          <cell r="R278" t="str">
            <v>OK</v>
          </cell>
          <cell r="S278">
            <v>3</v>
          </cell>
          <cell r="T278" t="str">
            <v/>
          </cell>
          <cell r="U278">
            <v>1</v>
          </cell>
          <cell r="V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</row>
        <row r="279">
          <cell r="I279" t="str">
            <v>Huszár Gál Gimnázium, Általános Iskola, Alapfokú Művészeti Iskola és Óvoda</v>
          </cell>
          <cell r="J279" t="str">
            <v>Debrecen</v>
          </cell>
          <cell r="K279" t="str">
            <v>Gyöngyösi Katerina Dorottya</v>
          </cell>
          <cell r="M279" t="str">
            <v>Simon Tamásné</v>
          </cell>
          <cell r="O279" t="str">
            <v>Hajdú-Bihar</v>
          </cell>
          <cell r="P279" t="str">
            <v/>
          </cell>
          <cell r="Q279" t="str">
            <v>csak B</v>
          </cell>
          <cell r="R279" t="str">
            <v>OK</v>
          </cell>
          <cell r="S279">
            <v>6</v>
          </cell>
          <cell r="T279" t="str">
            <v/>
          </cell>
          <cell r="U279" t="str">
            <v/>
          </cell>
          <cell r="V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</row>
        <row r="280">
          <cell r="I280" t="str">
            <v>Pápai Erkel Ferenc Ének-Zenei Általános Iskola</v>
          </cell>
          <cell r="J280" t="str">
            <v>Pápa</v>
          </cell>
          <cell r="K280" t="str">
            <v>Györke Hanna Léna</v>
          </cell>
          <cell r="M280" t="str">
            <v>Horváth Imre Csaba</v>
          </cell>
          <cell r="O280" t="str">
            <v>Veszprém</v>
          </cell>
          <cell r="P280" t="str">
            <v/>
          </cell>
          <cell r="Q280" t="str">
            <v>csak B</v>
          </cell>
          <cell r="R280" t="str">
            <v>OK</v>
          </cell>
          <cell r="S280">
            <v>5</v>
          </cell>
          <cell r="T280" t="str">
            <v/>
          </cell>
          <cell r="U280">
            <v>1</v>
          </cell>
          <cell r="V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</row>
        <row r="281">
          <cell r="I281" t="str">
            <v>Érdi Batthyány Sportiskolai Általános Iskola és Gimnázium</v>
          </cell>
          <cell r="J281" t="str">
            <v>Érd</v>
          </cell>
          <cell r="K281" t="str">
            <v>Hajba Rebeka Norina</v>
          </cell>
          <cell r="M281" t="str">
            <v>Tornai Tibor</v>
          </cell>
          <cell r="O281" t="str">
            <v>Pest/Nyugat</v>
          </cell>
          <cell r="P281" t="str">
            <v>Érd</v>
          </cell>
          <cell r="Q281" t="str">
            <v>csak B</v>
          </cell>
          <cell r="R281" t="str">
            <v>OK</v>
          </cell>
          <cell r="S281">
            <v>2</v>
          </cell>
          <cell r="T281" t="str">
            <v/>
          </cell>
          <cell r="U281">
            <v>1</v>
          </cell>
          <cell r="V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</row>
        <row r="282">
          <cell r="I282" t="str">
            <v>Huszár Gál Gimnázium, Általános Iskola, Alapfokú Művészeti Iskola és Óvoda</v>
          </cell>
          <cell r="J282" t="str">
            <v>Debrecen</v>
          </cell>
          <cell r="K282" t="str">
            <v>Hajdó Ajna</v>
          </cell>
          <cell r="M282" t="str">
            <v>Simon Tamásné</v>
          </cell>
          <cell r="O282" t="str">
            <v>Hajdú-Bihar</v>
          </cell>
          <cell r="P282" t="str">
            <v/>
          </cell>
          <cell r="Q282" t="str">
            <v>csak B</v>
          </cell>
          <cell r="R282" t="str">
            <v>OK</v>
          </cell>
          <cell r="S282">
            <v>6</v>
          </cell>
          <cell r="T282" t="str">
            <v/>
          </cell>
          <cell r="U282" t="str">
            <v/>
          </cell>
          <cell r="V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</row>
        <row r="283">
          <cell r="I283" t="str">
            <v>Tapolcai Bárdos Lajos Általános Iskola</v>
          </cell>
          <cell r="J283" t="str">
            <v>Tapolca</v>
          </cell>
          <cell r="K283" t="str">
            <v>Hatos Petra</v>
          </cell>
          <cell r="M283" t="str">
            <v>Gyarmati Zoltánné</v>
          </cell>
          <cell r="O283" t="str">
            <v>Veszprém</v>
          </cell>
          <cell r="P283" t="str">
            <v/>
          </cell>
          <cell r="Q283" t="str">
            <v>csak B</v>
          </cell>
          <cell r="R283" t="str">
            <v>OK</v>
          </cell>
          <cell r="S283">
            <v>5</v>
          </cell>
          <cell r="T283" t="str">
            <v/>
          </cell>
          <cell r="U283">
            <v>1</v>
          </cell>
          <cell r="V283">
            <v>1</v>
          </cell>
          <cell r="AB283" t="str">
            <v/>
          </cell>
          <cell r="AC283" t="str">
            <v/>
          </cell>
          <cell r="AD283">
            <v>0</v>
          </cell>
          <cell r="AE283">
            <v>0</v>
          </cell>
        </row>
        <row r="284">
          <cell r="I284" t="str">
            <v>Nagyboldogasszony Római Katolikus Gimnázium, Általános Iskola és Alapfokú Művészeti Iskola</v>
          </cell>
          <cell r="J284" t="str">
            <v>Kaposvár</v>
          </cell>
          <cell r="K284" t="str">
            <v>Ház Johanna Lenke</v>
          </cell>
          <cell r="M284" t="str">
            <v>Gundy Richárd</v>
          </cell>
          <cell r="O284" t="str">
            <v>Somogy</v>
          </cell>
          <cell r="P284" t="str">
            <v/>
          </cell>
          <cell r="Q284" t="str">
            <v>csak B</v>
          </cell>
          <cell r="R284" t="str">
            <v>OK</v>
          </cell>
          <cell r="S284">
            <v>9</v>
          </cell>
          <cell r="T284" t="str">
            <v/>
          </cell>
          <cell r="U284" t="str">
            <v/>
          </cell>
          <cell r="V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</row>
        <row r="285">
          <cell r="I285" t="str">
            <v>Csertán Sándor Általános Iskola</v>
          </cell>
          <cell r="J285" t="str">
            <v>Alsónemesapáti</v>
          </cell>
          <cell r="K285" t="str">
            <v>Hegyi Boglárka</v>
          </cell>
          <cell r="M285" t="str">
            <v>Vincze Enikő Márta</v>
          </cell>
          <cell r="O285" t="str">
            <v>Zala</v>
          </cell>
          <cell r="P285" t="str">
            <v/>
          </cell>
          <cell r="Q285" t="str">
            <v>csak B</v>
          </cell>
          <cell r="R285" t="str">
            <v>OK</v>
          </cell>
          <cell r="S285">
            <v>9</v>
          </cell>
          <cell r="T285" t="str">
            <v/>
          </cell>
          <cell r="U285">
            <v>1</v>
          </cell>
          <cell r="V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</row>
        <row r="286">
          <cell r="I286" t="str">
            <v>Kölcsey Ferenc Református Gyakorló Általános Iskola</v>
          </cell>
          <cell r="J286" t="str">
            <v>Debrecen</v>
          </cell>
          <cell r="K286" t="str">
            <v>Hernádi Zsófia</v>
          </cell>
          <cell r="M286" t="str">
            <v>Nagy Ágnes</v>
          </cell>
          <cell r="O286" t="str">
            <v>Hajdú-Bihar</v>
          </cell>
          <cell r="P286" t="str">
            <v/>
          </cell>
          <cell r="Q286" t="str">
            <v>csak B</v>
          </cell>
          <cell r="R286" t="str">
            <v>OK</v>
          </cell>
          <cell r="S286">
            <v>6</v>
          </cell>
          <cell r="T286" t="str">
            <v/>
          </cell>
          <cell r="U286" t="str">
            <v/>
          </cell>
          <cell r="V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</row>
        <row r="287">
          <cell r="I287" t="str">
            <v>Szegedi Orczy István Általános Iskola</v>
          </cell>
          <cell r="J287" t="str">
            <v>Szeged</v>
          </cell>
          <cell r="K287" t="str">
            <v>Horváth Melani Klára</v>
          </cell>
          <cell r="M287" t="str">
            <v>Csábi-Szvoboda Ella</v>
          </cell>
          <cell r="N287" t="str">
            <v>Tary Gábor</v>
          </cell>
          <cell r="O287" t="str">
            <v>Csongrád-Csanád</v>
          </cell>
          <cell r="P287" t="str">
            <v/>
          </cell>
          <cell r="Q287" t="str">
            <v>csak B</v>
          </cell>
          <cell r="R287" t="str">
            <v>OK</v>
          </cell>
          <cell r="S287">
            <v>7</v>
          </cell>
          <cell r="T287" t="str">
            <v/>
          </cell>
          <cell r="U287" t="str">
            <v/>
          </cell>
          <cell r="V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</row>
        <row r="288">
          <cell r="I288" t="str">
            <v>Móri Radnóti Miklós Általános Iskola</v>
          </cell>
          <cell r="J288" t="str">
            <v>Mór</v>
          </cell>
          <cell r="K288" t="str">
            <v>Horváth Tamara</v>
          </cell>
          <cell r="M288" t="str">
            <v>Tomcsányiné Kunos Zsuzsa</v>
          </cell>
          <cell r="O288" t="str">
            <v>Fejér/Észak</v>
          </cell>
          <cell r="P288" t="str">
            <v>Mór</v>
          </cell>
          <cell r="Q288" t="str">
            <v>csak B</v>
          </cell>
          <cell r="R288" t="str">
            <v>OK</v>
          </cell>
          <cell r="S288">
            <v>3</v>
          </cell>
          <cell r="T288" t="str">
            <v/>
          </cell>
          <cell r="U288">
            <v>1</v>
          </cell>
          <cell r="V288">
            <v>1</v>
          </cell>
          <cell r="AB288" t="str">
            <v/>
          </cell>
          <cell r="AC288" t="str">
            <v/>
          </cell>
          <cell r="AD288">
            <v>4</v>
          </cell>
          <cell r="AE288">
            <v>0</v>
          </cell>
        </row>
        <row r="289">
          <cell r="I289" t="str">
            <v>Tapolcai Bárdos Lajos Általános Iskola</v>
          </cell>
          <cell r="J289" t="str">
            <v>Tapolca</v>
          </cell>
          <cell r="K289" t="str">
            <v>Ihász Adél</v>
          </cell>
          <cell r="M289" t="str">
            <v>Gyarmati Zoltánné</v>
          </cell>
          <cell r="O289" t="str">
            <v>Veszprém</v>
          </cell>
          <cell r="P289" t="str">
            <v/>
          </cell>
          <cell r="Q289" t="str">
            <v>csak B</v>
          </cell>
          <cell r="R289" t="str">
            <v>OK</v>
          </cell>
          <cell r="S289">
            <v>5</v>
          </cell>
          <cell r="T289" t="str">
            <v/>
          </cell>
          <cell r="U289" t="str">
            <v/>
          </cell>
          <cell r="V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</row>
        <row r="290">
          <cell r="I290" t="str">
            <v>Tapolcai Bárdos Lajos Általános Iskola</v>
          </cell>
          <cell r="J290" t="str">
            <v>Tapolca</v>
          </cell>
          <cell r="K290" t="str">
            <v>Istenes Luca</v>
          </cell>
          <cell r="M290" t="str">
            <v>Gyarmati Zoltánné</v>
          </cell>
          <cell r="O290" t="str">
            <v>Veszprém</v>
          </cell>
          <cell r="P290" t="str">
            <v/>
          </cell>
          <cell r="Q290" t="str">
            <v>csak B</v>
          </cell>
          <cell r="R290" t="str">
            <v>OK</v>
          </cell>
          <cell r="S290">
            <v>5</v>
          </cell>
          <cell r="T290" t="str">
            <v/>
          </cell>
          <cell r="U290" t="str">
            <v/>
          </cell>
          <cell r="V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</row>
        <row r="291">
          <cell r="I291" t="str">
            <v>Nagyboldogasszony Római Katolikus Gimnázium, Általános Iskola és Alapfokú Művészeti Iskola</v>
          </cell>
          <cell r="J291" t="str">
            <v>Kaposvár</v>
          </cell>
          <cell r="K291" t="str">
            <v>Jáger Lilien</v>
          </cell>
          <cell r="M291" t="str">
            <v>Gundy Richárd</v>
          </cell>
          <cell r="O291" t="str">
            <v>Somogy</v>
          </cell>
          <cell r="P291" t="str">
            <v/>
          </cell>
          <cell r="Q291" t="str">
            <v>csak B</v>
          </cell>
          <cell r="R291" t="str">
            <v>OK</v>
          </cell>
          <cell r="S291">
            <v>9</v>
          </cell>
          <cell r="T291" t="str">
            <v/>
          </cell>
          <cell r="U291" t="str">
            <v/>
          </cell>
          <cell r="V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</row>
        <row r="292">
          <cell r="I292" t="str">
            <v>Huszár Gál Gimnázium, Általános Iskola, Alapfokú Művészeti Iskola és Óvoda</v>
          </cell>
          <cell r="J292" t="str">
            <v>Debrecen</v>
          </cell>
          <cell r="K292" t="str">
            <v>Jakab Johanna</v>
          </cell>
          <cell r="M292" t="str">
            <v>Simon Tamásné</v>
          </cell>
          <cell r="O292" t="str">
            <v>Hajdú-Bihar</v>
          </cell>
          <cell r="P292" t="str">
            <v/>
          </cell>
          <cell r="Q292" t="str">
            <v>csak B</v>
          </cell>
          <cell r="R292" t="str">
            <v>OK</v>
          </cell>
          <cell r="S292">
            <v>6</v>
          </cell>
          <cell r="T292" t="str">
            <v/>
          </cell>
          <cell r="U292" t="str">
            <v/>
          </cell>
          <cell r="V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</row>
        <row r="293">
          <cell r="I293" t="str">
            <v>Zamárdi Fekete István Általános Iskola</v>
          </cell>
          <cell r="J293" t="str">
            <v>Zamárdi</v>
          </cell>
          <cell r="K293" t="str">
            <v>Jakus Janka</v>
          </cell>
          <cell r="M293" t="str">
            <v>Galó Tibor</v>
          </cell>
          <cell r="O293" t="str">
            <v>Somogy</v>
          </cell>
          <cell r="P293" t="str">
            <v/>
          </cell>
          <cell r="Q293" t="str">
            <v>csak B</v>
          </cell>
          <cell r="R293" t="str">
            <v>OK</v>
          </cell>
          <cell r="S293">
            <v>9</v>
          </cell>
          <cell r="T293" t="str">
            <v/>
          </cell>
          <cell r="U293" t="str">
            <v/>
          </cell>
          <cell r="V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</row>
        <row r="294">
          <cell r="I294" t="str">
            <v>Túróczy Zoltán Evangélikus Óvoda és Magyar-Angol Két Tanítási Nyelvű Általános Iskola</v>
          </cell>
          <cell r="J294" t="str">
            <v>Nyíregyháza</v>
          </cell>
          <cell r="K294" t="str">
            <v>Jámbor Liza</v>
          </cell>
          <cell r="M294" t="str">
            <v>Bogdány Lajos</v>
          </cell>
          <cell r="O294" t="str">
            <v>Szabolcs-Szatmár-Bereg</v>
          </cell>
          <cell r="P294" t="str">
            <v/>
          </cell>
          <cell r="Q294" t="str">
            <v>A vagy B</v>
          </cell>
          <cell r="R294" t="str">
            <v>OK</v>
          </cell>
          <cell r="S294">
            <v>6</v>
          </cell>
          <cell r="T294" t="str">
            <v/>
          </cell>
          <cell r="U294">
            <v>1</v>
          </cell>
          <cell r="V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</row>
        <row r="295">
          <cell r="I295" t="str">
            <v>Kunszigeti Két Tanítási Nyelvű Általános Iskola és Alapfokú Művészeti Iskola</v>
          </cell>
          <cell r="J295" t="str">
            <v>Kunsziget</v>
          </cell>
          <cell r="K295" t="str">
            <v>Kalmár Alíz</v>
          </cell>
          <cell r="M295" t="str">
            <v>Boros Kőműves Erika</v>
          </cell>
          <cell r="O295" t="str">
            <v>Győr-Moson-Sopron</v>
          </cell>
          <cell r="P295" t="str">
            <v/>
          </cell>
          <cell r="Q295" t="str">
            <v>csak B</v>
          </cell>
          <cell r="R295" t="str">
            <v>OK</v>
          </cell>
          <cell r="S295">
            <v>5</v>
          </cell>
          <cell r="T295" t="str">
            <v>Névütközés!</v>
          </cell>
          <cell r="U295">
            <v>1</v>
          </cell>
          <cell r="V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</row>
        <row r="296">
          <cell r="I296" t="str">
            <v>Lencsési Általános Iskola</v>
          </cell>
          <cell r="J296" t="str">
            <v>Békéscsaba</v>
          </cell>
          <cell r="K296" t="str">
            <v>Karakas Szilvia</v>
          </cell>
          <cell r="M296" t="str">
            <v>Marikné Püski Zsuzsanna</v>
          </cell>
          <cell r="O296" t="str">
            <v>Békés</v>
          </cell>
          <cell r="P296" t="str">
            <v/>
          </cell>
          <cell r="Q296" t="str">
            <v>csak B</v>
          </cell>
          <cell r="R296" t="str">
            <v>OK</v>
          </cell>
          <cell r="S296">
            <v>7</v>
          </cell>
          <cell r="T296" t="str">
            <v/>
          </cell>
          <cell r="U296" t="str">
            <v/>
          </cell>
          <cell r="V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</row>
        <row r="297">
          <cell r="I297" t="str">
            <v>Tapolcai Bárdos Lajos Általános Iskola</v>
          </cell>
          <cell r="J297" t="str">
            <v>Tapolca</v>
          </cell>
          <cell r="K297" t="str">
            <v>Kázsmér Luca</v>
          </cell>
          <cell r="M297" t="str">
            <v>Gyarmati Zoltánné</v>
          </cell>
          <cell r="O297" t="str">
            <v>Veszprém</v>
          </cell>
          <cell r="P297" t="str">
            <v/>
          </cell>
          <cell r="Q297" t="str">
            <v>csak B</v>
          </cell>
          <cell r="R297" t="str">
            <v>OK</v>
          </cell>
          <cell r="S297">
            <v>5</v>
          </cell>
          <cell r="T297" t="str">
            <v/>
          </cell>
          <cell r="U297" t="str">
            <v/>
          </cell>
          <cell r="V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</row>
        <row r="298">
          <cell r="I298" t="str">
            <v>Ceglédi Táncsics Mihály Általános Iskola</v>
          </cell>
          <cell r="J298" t="str">
            <v>Cegléd</v>
          </cell>
          <cell r="K298" t="str">
            <v>Kelő Tamara</v>
          </cell>
          <cell r="M298" t="str">
            <v>Filep Beatrix</v>
          </cell>
          <cell r="O298" t="str">
            <v>Pest /Dél</v>
          </cell>
          <cell r="P298" t="str">
            <v>Cegléd</v>
          </cell>
          <cell r="Q298" t="str">
            <v>csak B</v>
          </cell>
          <cell r="R298" t="str">
            <v>OK</v>
          </cell>
          <cell r="S298">
            <v>2</v>
          </cell>
          <cell r="T298" t="str">
            <v/>
          </cell>
          <cell r="U298">
            <v>1</v>
          </cell>
          <cell r="V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</row>
        <row r="299">
          <cell r="I299" t="str">
            <v>Árpád-házi Szent Erzsébet Gimnázium, Óvoda és Általános Iskola</v>
          </cell>
          <cell r="J299" t="str">
            <v>Esztergom</v>
          </cell>
          <cell r="K299" t="str">
            <v>Kéner Imola</v>
          </cell>
          <cell r="M299" t="str">
            <v>Szederkényi Miklós Dávid</v>
          </cell>
          <cell r="O299" t="str">
            <v>Komárom-Esztergom</v>
          </cell>
          <cell r="P299" t="str">
            <v/>
          </cell>
          <cell r="Q299" t="str">
            <v>csak B</v>
          </cell>
          <cell r="R299" t="str">
            <v>OK</v>
          </cell>
          <cell r="S299">
            <v>5</v>
          </cell>
          <cell r="T299" t="str">
            <v/>
          </cell>
          <cell r="U299">
            <v>1</v>
          </cell>
          <cell r="V299">
            <v>1</v>
          </cell>
          <cell r="AB299" t="str">
            <v/>
          </cell>
          <cell r="AC299" t="str">
            <v/>
          </cell>
          <cell r="AD299">
            <v>0</v>
          </cell>
          <cell r="AE299">
            <v>0</v>
          </cell>
        </row>
        <row r="300">
          <cell r="I300" t="str">
            <v>Fillér Utcai Általános Iskola</v>
          </cell>
          <cell r="J300" t="str">
            <v>Budapest II. kerület</v>
          </cell>
          <cell r="K300" t="str">
            <v>Kerényi Lilla Erzsébet</v>
          </cell>
          <cell r="M300" t="str">
            <v>Balázs Zoltán</v>
          </cell>
          <cell r="O300" t="str">
            <v>Budapest/Buda</v>
          </cell>
          <cell r="P300" t="str">
            <v>Budapest II. kerület</v>
          </cell>
          <cell r="Q300" t="str">
            <v>csak B</v>
          </cell>
          <cell r="R300" t="str">
            <v>OK</v>
          </cell>
          <cell r="S300">
            <v>1</v>
          </cell>
          <cell r="T300" t="str">
            <v/>
          </cell>
          <cell r="U300">
            <v>1</v>
          </cell>
          <cell r="V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</row>
        <row r="301">
          <cell r="I301" t="str">
            <v>Csertán Sándor Általános Iskola</v>
          </cell>
          <cell r="J301" t="str">
            <v>Alsónemesapáti</v>
          </cell>
          <cell r="K301" t="str">
            <v>Kocsmár Johanna</v>
          </cell>
          <cell r="M301" t="str">
            <v>Vincze Enikő Márta</v>
          </cell>
          <cell r="O301" t="str">
            <v>Zala</v>
          </cell>
          <cell r="P301" t="str">
            <v/>
          </cell>
          <cell r="Q301" t="str">
            <v>csak B</v>
          </cell>
          <cell r="R301" t="str">
            <v>OK</v>
          </cell>
          <cell r="S301">
            <v>9</v>
          </cell>
          <cell r="T301" t="str">
            <v/>
          </cell>
          <cell r="U301">
            <v>1</v>
          </cell>
          <cell r="V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</row>
        <row r="302">
          <cell r="I302" t="str">
            <v>Zamárdi Fekete István Általános Iskola</v>
          </cell>
          <cell r="J302" t="str">
            <v>Zamárdi</v>
          </cell>
          <cell r="K302" t="str">
            <v>Koller Milla Flóra</v>
          </cell>
          <cell r="M302" t="str">
            <v>Galó Tibor</v>
          </cell>
          <cell r="O302" t="str">
            <v>Somogy</v>
          </cell>
          <cell r="P302" t="str">
            <v/>
          </cell>
          <cell r="Q302" t="str">
            <v>csak B</v>
          </cell>
          <cell r="R302" t="str">
            <v>OK</v>
          </cell>
          <cell r="S302">
            <v>9</v>
          </cell>
          <cell r="T302" t="str">
            <v/>
          </cell>
          <cell r="U302">
            <v>1</v>
          </cell>
          <cell r="V302">
            <v>1</v>
          </cell>
          <cell r="AB302" t="str">
            <v/>
          </cell>
          <cell r="AC302" t="str">
            <v/>
          </cell>
          <cell r="AD302">
            <v>2</v>
          </cell>
          <cell r="AE302">
            <v>0</v>
          </cell>
        </row>
        <row r="303">
          <cell r="I303" t="str">
            <v>Seregélyesi Baptista Általános Iskola és Alapfokú Művészeti Iskola</v>
          </cell>
          <cell r="J303" t="str">
            <v>Seregélyes</v>
          </cell>
          <cell r="K303" t="str">
            <v>Koncz Kíra</v>
          </cell>
          <cell r="M303" t="str">
            <v>Karkóné Lukácsy Marianna</v>
          </cell>
          <cell r="O303" t="str">
            <v>Fejér/Székesfehérvár</v>
          </cell>
          <cell r="P303" t="str">
            <v>Seregélyes</v>
          </cell>
          <cell r="Q303" t="str">
            <v>csak B</v>
          </cell>
          <cell r="R303" t="str">
            <v>OK</v>
          </cell>
          <cell r="S303">
            <v>3</v>
          </cell>
          <cell r="T303" t="str">
            <v/>
          </cell>
          <cell r="U303">
            <v>1</v>
          </cell>
          <cell r="V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</row>
        <row r="304">
          <cell r="I304" t="str">
            <v>Gyulai Implom József Általános Iskola</v>
          </cell>
          <cell r="J304" t="str">
            <v>Gyula</v>
          </cell>
          <cell r="K304" t="str">
            <v>Koór Kinga</v>
          </cell>
          <cell r="M304" t="str">
            <v>Pluhár János</v>
          </cell>
          <cell r="O304" t="str">
            <v>Békés</v>
          </cell>
          <cell r="P304" t="str">
            <v/>
          </cell>
          <cell r="Q304" t="str">
            <v>csak B</v>
          </cell>
          <cell r="R304" t="str">
            <v>OK</v>
          </cell>
          <cell r="S304">
            <v>7</v>
          </cell>
          <cell r="T304" t="str">
            <v/>
          </cell>
          <cell r="U304" t="str">
            <v/>
          </cell>
          <cell r="V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</row>
        <row r="305">
          <cell r="I305" t="str">
            <v>Debreceni Fazekas Mihály Általános Iskola</v>
          </cell>
          <cell r="J305" t="str">
            <v>Debrecen</v>
          </cell>
          <cell r="K305" t="str">
            <v>Kovács Dóra Regina</v>
          </cell>
          <cell r="M305" t="str">
            <v>Kárpáti Erika Krisztina</v>
          </cell>
          <cell r="O305" t="str">
            <v>Hajdú-Bihar</v>
          </cell>
          <cell r="P305" t="str">
            <v/>
          </cell>
          <cell r="Q305" t="str">
            <v>csak B</v>
          </cell>
          <cell r="R305" t="str">
            <v>OK</v>
          </cell>
          <cell r="S305">
            <v>6</v>
          </cell>
          <cell r="T305" t="str">
            <v/>
          </cell>
          <cell r="U305" t="str">
            <v/>
          </cell>
          <cell r="V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</row>
        <row r="306">
          <cell r="I306" t="str">
            <v>Csertán Sándor Általános Iskola</v>
          </cell>
          <cell r="J306" t="str">
            <v>Alsónemesapáti</v>
          </cell>
          <cell r="K306" t="str">
            <v>Kovács Hanna Izabella</v>
          </cell>
          <cell r="M306" t="str">
            <v>Vincze Enikő Márta</v>
          </cell>
          <cell r="O306" t="str">
            <v>Zala</v>
          </cell>
          <cell r="P306" t="str">
            <v/>
          </cell>
          <cell r="Q306" t="str">
            <v>csak B</v>
          </cell>
          <cell r="R306" t="str">
            <v>OK</v>
          </cell>
          <cell r="S306">
            <v>9</v>
          </cell>
          <cell r="T306" t="str">
            <v/>
          </cell>
          <cell r="U306">
            <v>1</v>
          </cell>
          <cell r="V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</row>
        <row r="307">
          <cell r="I307" t="str">
            <v>Nagyboldogasszony Római Katolikus Gimnázium, Általános Iskola és Alapfokú Művészeti Iskola</v>
          </cell>
          <cell r="J307" t="str">
            <v>Kaposvár</v>
          </cell>
          <cell r="K307" t="str">
            <v>Krammer Anna Luca</v>
          </cell>
          <cell r="M307" t="str">
            <v>Gundy Richárd</v>
          </cell>
          <cell r="O307" t="str">
            <v>Somogy</v>
          </cell>
          <cell r="P307" t="str">
            <v/>
          </cell>
          <cell r="Q307" t="str">
            <v>csak B</v>
          </cell>
          <cell r="R307" t="str">
            <v>OK</v>
          </cell>
          <cell r="S307">
            <v>9</v>
          </cell>
          <cell r="T307" t="str">
            <v/>
          </cell>
          <cell r="U307" t="str">
            <v/>
          </cell>
          <cell r="V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</row>
        <row r="308">
          <cell r="I308" t="str">
            <v>Bodajki Általános Iskola</v>
          </cell>
          <cell r="J308" t="str">
            <v>Bodajk</v>
          </cell>
          <cell r="K308" t="str">
            <v>Krisztián Zsófia</v>
          </cell>
          <cell r="M308" t="str">
            <v>Kiss Beáta</v>
          </cell>
          <cell r="O308" t="str">
            <v>Fejér/Észak</v>
          </cell>
          <cell r="P308" t="str">
            <v>Bodajk</v>
          </cell>
          <cell r="Q308" t="str">
            <v>csak B</v>
          </cell>
          <cell r="R308" t="str">
            <v>OK</v>
          </cell>
          <cell r="S308">
            <v>3</v>
          </cell>
          <cell r="T308" t="str">
            <v/>
          </cell>
          <cell r="U308">
            <v>1</v>
          </cell>
          <cell r="V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</row>
        <row r="309">
          <cell r="I309" t="str">
            <v>Segesdi IV. Béla Király Általános Iskola</v>
          </cell>
          <cell r="J309" t="str">
            <v>Segesd</v>
          </cell>
          <cell r="K309" t="str">
            <v>Kuckó Amélia Petronella</v>
          </cell>
          <cell r="M309" t="str">
            <v>Takácsné Illés Henriett</v>
          </cell>
          <cell r="N309" t="str">
            <v>Takácsné Illés Henriett</v>
          </cell>
          <cell r="O309" t="str">
            <v>Somogy</v>
          </cell>
          <cell r="P309" t="str">
            <v/>
          </cell>
          <cell r="Q309" t="str">
            <v>csak B</v>
          </cell>
          <cell r="R309" t="str">
            <v>OK</v>
          </cell>
          <cell r="S309">
            <v>9</v>
          </cell>
          <cell r="T309" t="str">
            <v/>
          </cell>
          <cell r="U309" t="str">
            <v/>
          </cell>
          <cell r="V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</row>
        <row r="310">
          <cell r="I310" t="str">
            <v>Lencsési Általános Iskola</v>
          </cell>
          <cell r="J310" t="str">
            <v>Békéscsaba</v>
          </cell>
          <cell r="K310" t="str">
            <v>Kulcsár Hedvig</v>
          </cell>
          <cell r="M310" t="str">
            <v>Marikné Püski Zsuzsanna</v>
          </cell>
          <cell r="O310" t="str">
            <v>Békés</v>
          </cell>
          <cell r="P310" t="str">
            <v/>
          </cell>
          <cell r="Q310" t="str">
            <v>A vagy B</v>
          </cell>
          <cell r="R310" t="str">
            <v>OK</v>
          </cell>
          <cell r="S310">
            <v>7</v>
          </cell>
          <cell r="T310" t="str">
            <v/>
          </cell>
          <cell r="U310">
            <v>1</v>
          </cell>
          <cell r="V310">
            <v>1</v>
          </cell>
          <cell r="AB310" t="str">
            <v/>
          </cell>
          <cell r="AC310" t="str">
            <v/>
          </cell>
          <cell r="AD310">
            <v>10</v>
          </cell>
          <cell r="AE310">
            <v>0</v>
          </cell>
        </row>
        <row r="311">
          <cell r="I311" t="str">
            <v>Tapolcai Bárdos Lajos Általános Iskola</v>
          </cell>
          <cell r="J311" t="str">
            <v>Tapolca</v>
          </cell>
          <cell r="K311" t="str">
            <v>Labovszky Szonja Zita</v>
          </cell>
          <cell r="M311" t="str">
            <v>Gyarmati Zoltánné</v>
          </cell>
          <cell r="O311" t="str">
            <v>Veszprém</v>
          </cell>
          <cell r="P311" t="str">
            <v/>
          </cell>
          <cell r="Q311" t="str">
            <v>csak B</v>
          </cell>
          <cell r="R311" t="str">
            <v>OK</v>
          </cell>
          <cell r="S311">
            <v>5</v>
          </cell>
          <cell r="T311" t="str">
            <v/>
          </cell>
          <cell r="U311" t="str">
            <v/>
          </cell>
          <cell r="V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</row>
        <row r="312">
          <cell r="I312" t="str">
            <v>Huszár Gál Gimnázium, Általános Iskola, Alapfokú Művészeti Iskola és Óvoda</v>
          </cell>
          <cell r="J312" t="str">
            <v>Debrecen</v>
          </cell>
          <cell r="K312" t="str">
            <v>Lászlófalvi Hanga</v>
          </cell>
          <cell r="M312" t="str">
            <v>Simon Tamásné</v>
          </cell>
          <cell r="O312" t="str">
            <v>Hajdú-Bihar</v>
          </cell>
          <cell r="P312" t="str">
            <v/>
          </cell>
          <cell r="Q312" t="str">
            <v>csak B</v>
          </cell>
          <cell r="R312" t="str">
            <v>OK</v>
          </cell>
          <cell r="S312">
            <v>6</v>
          </cell>
          <cell r="T312" t="str">
            <v/>
          </cell>
          <cell r="U312" t="str">
            <v/>
          </cell>
          <cell r="V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</row>
        <row r="313">
          <cell r="I313" t="str">
            <v>Szeberényi Gusztáv Adolf Evangélikus Gimnázium, Technikum, Szakgimnázium, Általános Iskola, Óvoda, Alapfokú Művészeti Iskola és Kollégium</v>
          </cell>
          <cell r="J313" t="str">
            <v>Békéscsaba</v>
          </cell>
          <cell r="K313" t="str">
            <v>Liker Léna</v>
          </cell>
          <cell r="M313" t="str">
            <v>Maczák Adrienn</v>
          </cell>
          <cell r="O313" t="str">
            <v>Békés</v>
          </cell>
          <cell r="P313" t="str">
            <v/>
          </cell>
          <cell r="Q313" t="str">
            <v>csak B</v>
          </cell>
          <cell r="R313" t="str">
            <v>OK</v>
          </cell>
          <cell r="S313">
            <v>7</v>
          </cell>
          <cell r="T313" t="str">
            <v/>
          </cell>
          <cell r="U313">
            <v>1</v>
          </cell>
          <cell r="V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</row>
        <row r="314">
          <cell r="I314" t="str">
            <v>Nagyboldogasszony Római Katolikus Gimnázium, Általános Iskola és Alapfokú Művészeti Iskola</v>
          </cell>
          <cell r="J314" t="str">
            <v>Kaposvár</v>
          </cell>
          <cell r="K314" t="str">
            <v>Lizák Szófia</v>
          </cell>
          <cell r="M314" t="str">
            <v>Gundy Richárd</v>
          </cell>
          <cell r="O314" t="str">
            <v>Somogy</v>
          </cell>
          <cell r="P314" t="str">
            <v/>
          </cell>
          <cell r="Q314" t="str">
            <v>csak B</v>
          </cell>
          <cell r="R314" t="str">
            <v>OK</v>
          </cell>
          <cell r="S314">
            <v>9</v>
          </cell>
          <cell r="T314" t="str">
            <v/>
          </cell>
          <cell r="U314" t="str">
            <v/>
          </cell>
          <cell r="V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</row>
        <row r="315">
          <cell r="I315" t="str">
            <v>Nyitra Utcai Általános Iskola</v>
          </cell>
          <cell r="J315" t="str">
            <v>Szombathely</v>
          </cell>
          <cell r="K315" t="str">
            <v>Lukátsi Borbála</v>
          </cell>
          <cell r="M315" t="str">
            <v>Kósa Ottó</v>
          </cell>
          <cell r="O315" t="str">
            <v>Vas</v>
          </cell>
          <cell r="P315" t="str">
            <v/>
          </cell>
          <cell r="Q315" t="str">
            <v>csak B</v>
          </cell>
          <cell r="R315" t="str">
            <v>OK</v>
          </cell>
          <cell r="S315">
            <v>9</v>
          </cell>
          <cell r="T315" t="str">
            <v/>
          </cell>
          <cell r="U315">
            <v>1</v>
          </cell>
          <cell r="V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</row>
        <row r="316">
          <cell r="I316" t="str">
            <v>Nagyboldogasszony Római Katolikus Gimnázium, Általános Iskola és Alapfokú Művészeti Iskola</v>
          </cell>
          <cell r="J316" t="str">
            <v>Kaposvár</v>
          </cell>
          <cell r="K316" t="str">
            <v>Magyar Amira</v>
          </cell>
          <cell r="M316" t="str">
            <v>Gundy Richárd</v>
          </cell>
          <cell r="O316" t="str">
            <v>Somogy</v>
          </cell>
          <cell r="P316" t="str">
            <v/>
          </cell>
          <cell r="Q316" t="str">
            <v>csak B</v>
          </cell>
          <cell r="R316" t="str">
            <v>OK</v>
          </cell>
          <cell r="S316">
            <v>9</v>
          </cell>
          <cell r="T316" t="str">
            <v/>
          </cell>
          <cell r="U316" t="str">
            <v/>
          </cell>
          <cell r="V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</row>
        <row r="317">
          <cell r="I317" t="str">
            <v>Árpád-házi Szent Erzsébet Gimnázium, Óvoda és Általános Iskola</v>
          </cell>
          <cell r="J317" t="str">
            <v>Esztergom</v>
          </cell>
          <cell r="K317" t="str">
            <v>Major Léla</v>
          </cell>
          <cell r="M317" t="str">
            <v>Szederkényi Miklós Dávid</v>
          </cell>
          <cell r="O317" t="str">
            <v>Komárom-Esztergom</v>
          </cell>
          <cell r="P317" t="str">
            <v/>
          </cell>
          <cell r="Q317" t="str">
            <v>csak B</v>
          </cell>
          <cell r="R317" t="str">
            <v>OK</v>
          </cell>
          <cell r="S317">
            <v>5</v>
          </cell>
          <cell r="T317" t="str">
            <v/>
          </cell>
          <cell r="U317">
            <v>1</v>
          </cell>
          <cell r="V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</row>
        <row r="318">
          <cell r="I318" t="str">
            <v>Nyíregyházi Arany János Gimnázium, Általános Iskola és Kollégium</v>
          </cell>
          <cell r="J318" t="str">
            <v>Nyíregyháza</v>
          </cell>
          <cell r="K318" t="str">
            <v>Mátyás Petra</v>
          </cell>
          <cell r="M318" t="str">
            <v>Sallai István József</v>
          </cell>
          <cell r="O318" t="str">
            <v>Szabolcs-Szatmár-Bereg</v>
          </cell>
          <cell r="P318" t="str">
            <v/>
          </cell>
          <cell r="Q318" t="str">
            <v>csak B</v>
          </cell>
          <cell r="R318" t="str">
            <v>OK</v>
          </cell>
          <cell r="S318">
            <v>6</v>
          </cell>
          <cell r="T318" t="str">
            <v/>
          </cell>
          <cell r="U318">
            <v>1</v>
          </cell>
          <cell r="V318">
            <v>1</v>
          </cell>
          <cell r="AB318" t="str">
            <v/>
          </cell>
          <cell r="AC318" t="str">
            <v/>
          </cell>
          <cell r="AD318">
            <v>1</v>
          </cell>
          <cell r="AE318">
            <v>0</v>
          </cell>
        </row>
        <row r="319">
          <cell r="I319" t="str">
            <v>Árpád-házi Szent Margit Óvoda, Általános Iskola, Gimnázium és Kollégium</v>
          </cell>
          <cell r="J319" t="str">
            <v>Kőszeg</v>
          </cell>
          <cell r="K319" t="str">
            <v>Molnár Boglárka</v>
          </cell>
          <cell r="M319" t="str">
            <v>Hóborné Edöcsény Nóra</v>
          </cell>
          <cell r="N319" t="str">
            <v>Vaskó János</v>
          </cell>
          <cell r="O319" t="str">
            <v>Vas</v>
          </cell>
          <cell r="P319" t="str">
            <v/>
          </cell>
          <cell r="Q319" t="str">
            <v>A vagy B</v>
          </cell>
          <cell r="R319" t="str">
            <v>OK</v>
          </cell>
          <cell r="S319">
            <v>9</v>
          </cell>
          <cell r="T319" t="str">
            <v>Névütközés!</v>
          </cell>
          <cell r="U319">
            <v>1</v>
          </cell>
          <cell r="V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</row>
        <row r="320">
          <cell r="I320" t="str">
            <v>Magvető Református Magyar - Angol Két Tanítási Nyelvű Általános Iskola és Óvoda</v>
          </cell>
          <cell r="J320" t="str">
            <v>Gyula</v>
          </cell>
          <cell r="K320" t="str">
            <v>Molnár Mira</v>
          </cell>
          <cell r="M320" t="str">
            <v>Dávid Szilvia</v>
          </cell>
          <cell r="O320" t="str">
            <v>Békés</v>
          </cell>
          <cell r="P320" t="str">
            <v/>
          </cell>
          <cell r="Q320" t="str">
            <v>csak B</v>
          </cell>
          <cell r="R320" t="str">
            <v>OK</v>
          </cell>
          <cell r="S320">
            <v>7</v>
          </cell>
          <cell r="T320" t="str">
            <v/>
          </cell>
          <cell r="U320">
            <v>1</v>
          </cell>
          <cell r="V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</row>
        <row r="321">
          <cell r="I321" t="str">
            <v>Nyíregyházi Móricz Zsigmond Általános Iskola</v>
          </cell>
          <cell r="J321" t="str">
            <v>Nyíregyháza</v>
          </cell>
          <cell r="K321" t="str">
            <v>Morauszki Kinga</v>
          </cell>
          <cell r="M321" t="str">
            <v>Póka Imre Tamás</v>
          </cell>
          <cell r="O321" t="str">
            <v>Szabolcs-Szatmár-Bereg</v>
          </cell>
          <cell r="P321" t="str">
            <v/>
          </cell>
          <cell r="Q321" t="str">
            <v>csak B</v>
          </cell>
          <cell r="R321" t="str">
            <v>OK</v>
          </cell>
          <cell r="S321">
            <v>6</v>
          </cell>
          <cell r="T321" t="str">
            <v/>
          </cell>
          <cell r="U321">
            <v>1</v>
          </cell>
          <cell r="V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</row>
        <row r="322">
          <cell r="I322" t="str">
            <v>Csertán Sándor Általános Iskola</v>
          </cell>
          <cell r="J322" t="str">
            <v>Alsónemesapáti</v>
          </cell>
          <cell r="K322" t="str">
            <v>Muzsi Enéh</v>
          </cell>
          <cell r="M322" t="str">
            <v>Vincze Enikő Márta</v>
          </cell>
          <cell r="O322" t="str">
            <v>Zala</v>
          </cell>
          <cell r="P322" t="str">
            <v/>
          </cell>
          <cell r="Q322" t="str">
            <v>csak B</v>
          </cell>
          <cell r="R322" t="str">
            <v>OK</v>
          </cell>
          <cell r="S322">
            <v>9</v>
          </cell>
          <cell r="T322" t="str">
            <v/>
          </cell>
          <cell r="U322">
            <v>1</v>
          </cell>
          <cell r="V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</row>
        <row r="323">
          <cell r="I323" t="str">
            <v>Budapest XIII. Kerületi Eötvös József Általános Iskola</v>
          </cell>
          <cell r="J323" t="str">
            <v>Budapest XIII. kerület</v>
          </cell>
          <cell r="K323" t="str">
            <v>Nagy Laura Lilla</v>
          </cell>
          <cell r="M323" t="str">
            <v>Urbánné Csőke Andrea</v>
          </cell>
          <cell r="O323" t="str">
            <v>Budapest/Észak-Pest</v>
          </cell>
          <cell r="P323" t="str">
            <v>Budapest XIII. kerület</v>
          </cell>
          <cell r="Q323" t="str">
            <v>csak B</v>
          </cell>
          <cell r="R323" t="str">
            <v>OK</v>
          </cell>
          <cell r="S323">
            <v>1</v>
          </cell>
          <cell r="T323" t="str">
            <v/>
          </cell>
          <cell r="U323">
            <v>1</v>
          </cell>
          <cell r="V323">
            <v>1</v>
          </cell>
          <cell r="AB323" t="str">
            <v/>
          </cell>
          <cell r="AC323" t="str">
            <v/>
          </cell>
          <cell r="AD323">
            <v>2</v>
          </cell>
          <cell r="AE323">
            <v>0</v>
          </cell>
        </row>
        <row r="324">
          <cell r="I324" t="str">
            <v>Szombathelyi Neumann János Általános Iskola</v>
          </cell>
          <cell r="J324" t="str">
            <v>Szombathely</v>
          </cell>
          <cell r="K324" t="str">
            <v>Neczpál Bori</v>
          </cell>
          <cell r="M324" t="str">
            <v>Kiss Szabolcs</v>
          </cell>
          <cell r="N324" t="str">
            <v>Oláh János</v>
          </cell>
          <cell r="O324" t="str">
            <v>Vas</v>
          </cell>
          <cell r="P324" t="str">
            <v/>
          </cell>
          <cell r="Q324" t="str">
            <v>csak B</v>
          </cell>
          <cell r="R324" t="str">
            <v>OK</v>
          </cell>
          <cell r="S324">
            <v>9</v>
          </cell>
          <cell r="T324" t="str">
            <v/>
          </cell>
          <cell r="U324">
            <v>1</v>
          </cell>
          <cell r="V324">
            <v>1</v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</row>
        <row r="325">
          <cell r="I325" t="str">
            <v>Huszár Gál Gimnázium, Általános Iskola, Alapfokú Művészeti Iskola és Óvoda</v>
          </cell>
          <cell r="J325" t="str">
            <v>Debrecen</v>
          </cell>
          <cell r="K325" t="str">
            <v>Nemes Liliánna</v>
          </cell>
          <cell r="M325" t="str">
            <v>Simon Tamásné</v>
          </cell>
          <cell r="O325" t="str">
            <v>Hajdú-Bihar</v>
          </cell>
          <cell r="P325" t="str">
            <v/>
          </cell>
          <cell r="Q325" t="str">
            <v>csak B</v>
          </cell>
          <cell r="R325" t="str">
            <v>OK</v>
          </cell>
          <cell r="S325">
            <v>6</v>
          </cell>
          <cell r="T325" t="str">
            <v/>
          </cell>
          <cell r="U325" t="str">
            <v/>
          </cell>
          <cell r="V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</row>
        <row r="326">
          <cell r="I326" t="str">
            <v>Budapest XIII. Kerületi Pannónia Német Nemzetiségi Kétnyelvű és Angol Nyelvet Oktató Általános Iskola</v>
          </cell>
          <cell r="J326" t="str">
            <v>Budapest XIII. kerület</v>
          </cell>
          <cell r="K326" t="str">
            <v>Ottucsák Lotti</v>
          </cell>
          <cell r="M326" t="str">
            <v>Rátkai Petra</v>
          </cell>
          <cell r="O326" t="str">
            <v>Budapest/Észak-Pest</v>
          </cell>
          <cell r="P326" t="str">
            <v>Budapest XIII. kerület</v>
          </cell>
          <cell r="Q326" t="str">
            <v>csak B</v>
          </cell>
          <cell r="R326" t="str">
            <v>OK</v>
          </cell>
          <cell r="S326">
            <v>1</v>
          </cell>
          <cell r="T326" t="str">
            <v/>
          </cell>
          <cell r="U326">
            <v>1</v>
          </cell>
          <cell r="V326">
            <v>1</v>
          </cell>
          <cell r="AB326" t="str">
            <v/>
          </cell>
          <cell r="AC326" t="str">
            <v/>
          </cell>
          <cell r="AD326">
            <v>1</v>
          </cell>
          <cell r="AE326">
            <v>0</v>
          </cell>
        </row>
        <row r="327">
          <cell r="I327" t="str">
            <v>Szent Pantaleimon Görögkatolikus Óvoda, Általános Iskola és Alapfokú Művészeti Iskola</v>
          </cell>
          <cell r="J327" t="str">
            <v>Dunaújváros</v>
          </cell>
          <cell r="K327" t="str">
            <v>Pál Alexandra Anna</v>
          </cell>
          <cell r="M327" t="str">
            <v>Sárai-Szabó Dóra</v>
          </cell>
          <cell r="O327" t="str">
            <v>Fejér/Dél</v>
          </cell>
          <cell r="P327" t="str">
            <v>Dunaújváros</v>
          </cell>
          <cell r="Q327" t="str">
            <v>csak B</v>
          </cell>
          <cell r="R327" t="str">
            <v>OK</v>
          </cell>
          <cell r="S327">
            <v>3</v>
          </cell>
          <cell r="T327" t="str">
            <v/>
          </cell>
          <cell r="U327">
            <v>1</v>
          </cell>
          <cell r="V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</row>
        <row r="328">
          <cell r="I328" t="str">
            <v>Tapolcai Bárdos Lajos Általános Iskola</v>
          </cell>
          <cell r="J328" t="str">
            <v>Tapolca</v>
          </cell>
          <cell r="K328" t="str">
            <v>Pálmány Nóra</v>
          </cell>
          <cell r="M328" t="str">
            <v>Gyarmati Zoltánné</v>
          </cell>
          <cell r="O328" t="str">
            <v>Veszprém</v>
          </cell>
          <cell r="P328" t="str">
            <v/>
          </cell>
          <cell r="Q328" t="str">
            <v>csak B</v>
          </cell>
          <cell r="R328" t="str">
            <v>OK</v>
          </cell>
          <cell r="S328">
            <v>5</v>
          </cell>
          <cell r="T328" t="str">
            <v/>
          </cell>
          <cell r="U328" t="str">
            <v/>
          </cell>
          <cell r="V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</row>
        <row r="329">
          <cell r="I329" t="str">
            <v>Nagyboldogasszony Római Katolikus Gimnázium, Általános Iskola és Alapfokú Művészeti Iskola</v>
          </cell>
          <cell r="J329" t="str">
            <v>Kaposvár</v>
          </cell>
          <cell r="K329" t="str">
            <v>Papp Luca</v>
          </cell>
          <cell r="M329" t="str">
            <v>Gundy Richárd</v>
          </cell>
          <cell r="O329" t="str">
            <v>Somogy</v>
          </cell>
          <cell r="P329" t="str">
            <v/>
          </cell>
          <cell r="Q329" t="str">
            <v>csak B</v>
          </cell>
          <cell r="R329" t="str">
            <v>OK</v>
          </cell>
          <cell r="S329">
            <v>9</v>
          </cell>
          <cell r="T329" t="str">
            <v/>
          </cell>
          <cell r="U329">
            <v>1</v>
          </cell>
          <cell r="V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</row>
        <row r="330">
          <cell r="I330" t="str">
            <v>Szolnoki Fiumei Úti Általános Iskola</v>
          </cell>
          <cell r="J330" t="str">
            <v>Szolnok</v>
          </cell>
          <cell r="K330" t="str">
            <v>Paskovits Gréta</v>
          </cell>
          <cell r="M330" t="str">
            <v>Móczó Gábor</v>
          </cell>
          <cell r="O330" t="str">
            <v>Jász-Nagykun-Szolnok</v>
          </cell>
          <cell r="P330" t="str">
            <v/>
          </cell>
          <cell r="Q330" t="str">
            <v>csak B</v>
          </cell>
          <cell r="R330" t="str">
            <v>OK</v>
          </cell>
          <cell r="S330">
            <v>10</v>
          </cell>
          <cell r="T330" t="str">
            <v/>
          </cell>
          <cell r="U330">
            <v>1</v>
          </cell>
          <cell r="V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</row>
        <row r="331">
          <cell r="I331" t="str">
            <v>Szolnoki Fiumei Úti Általános Iskola</v>
          </cell>
          <cell r="J331" t="str">
            <v>Szolnok</v>
          </cell>
          <cell r="K331" t="str">
            <v>Pénzes Fruzsina</v>
          </cell>
          <cell r="M331" t="str">
            <v>Móczó Gábor</v>
          </cell>
          <cell r="O331" t="str">
            <v>Jász-Nagykun-Szolnok</v>
          </cell>
          <cell r="P331" t="str">
            <v/>
          </cell>
          <cell r="Q331" t="str">
            <v>csak B</v>
          </cell>
          <cell r="R331" t="str">
            <v>OK</v>
          </cell>
          <cell r="S331">
            <v>10</v>
          </cell>
          <cell r="T331" t="str">
            <v/>
          </cell>
          <cell r="U331">
            <v>1</v>
          </cell>
          <cell r="V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</row>
        <row r="332">
          <cell r="I332" t="str">
            <v>Szegedi Orczy István Általános Iskola</v>
          </cell>
          <cell r="J332" t="str">
            <v>Szeged</v>
          </cell>
          <cell r="K332" t="str">
            <v>Puskás Hanna</v>
          </cell>
          <cell r="M332" t="str">
            <v>Csábi-Szvoboda Ella</v>
          </cell>
          <cell r="N332" t="str">
            <v>Tary Gábor</v>
          </cell>
          <cell r="O332" t="str">
            <v>Csongrád-Csanád</v>
          </cell>
          <cell r="P332" t="str">
            <v/>
          </cell>
          <cell r="Q332" t="str">
            <v>csak B</v>
          </cell>
          <cell r="R332" t="str">
            <v>OK</v>
          </cell>
          <cell r="S332">
            <v>7</v>
          </cell>
          <cell r="T332" t="str">
            <v/>
          </cell>
          <cell r="U332">
            <v>1</v>
          </cell>
          <cell r="V332">
            <v>1</v>
          </cell>
          <cell r="AB332" t="str">
            <v/>
          </cell>
          <cell r="AC332" t="str">
            <v/>
          </cell>
          <cell r="AD332">
            <v>1</v>
          </cell>
          <cell r="AE332">
            <v>0</v>
          </cell>
        </row>
        <row r="333">
          <cell r="I333" t="str">
            <v>Szegedi Orczy István Általános Iskola</v>
          </cell>
          <cell r="J333" t="str">
            <v>Szeged</v>
          </cell>
          <cell r="K333" t="str">
            <v>Rácz Dorina</v>
          </cell>
          <cell r="M333" t="str">
            <v>Csábi-Szvoboda Ella</v>
          </cell>
          <cell r="N333" t="str">
            <v>Tary Gábor</v>
          </cell>
          <cell r="O333" t="str">
            <v>Csongrád-Csanád</v>
          </cell>
          <cell r="P333" t="str">
            <v/>
          </cell>
          <cell r="Q333" t="str">
            <v>csak B</v>
          </cell>
          <cell r="R333" t="str">
            <v>OK</v>
          </cell>
          <cell r="S333">
            <v>7</v>
          </cell>
          <cell r="T333" t="str">
            <v/>
          </cell>
          <cell r="U333">
            <v>1</v>
          </cell>
          <cell r="V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</row>
        <row r="334">
          <cell r="I334" t="str">
            <v>Zamárdi Fekete István Általános Iskola</v>
          </cell>
          <cell r="J334" t="str">
            <v>Zamárdi</v>
          </cell>
          <cell r="K334" t="str">
            <v>Radák Hanna Lilla</v>
          </cell>
          <cell r="M334" t="str">
            <v>Galó Tibor</v>
          </cell>
          <cell r="O334" t="str">
            <v>Somogy</v>
          </cell>
          <cell r="P334" t="str">
            <v/>
          </cell>
          <cell r="Q334" t="str">
            <v>csak B</v>
          </cell>
          <cell r="R334" t="str">
            <v>OK</v>
          </cell>
          <cell r="S334">
            <v>9</v>
          </cell>
          <cell r="T334" t="str">
            <v/>
          </cell>
          <cell r="U334">
            <v>1</v>
          </cell>
          <cell r="V334">
            <v>1</v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</row>
        <row r="335">
          <cell r="I335" t="str">
            <v>Kaposvári Kodály Zoltán Központi Általános Iskola</v>
          </cell>
          <cell r="J335" t="str">
            <v>Kaposvár</v>
          </cell>
          <cell r="K335" t="str">
            <v>Renner Júlia</v>
          </cell>
          <cell r="M335" t="str">
            <v>Piltnerné Giesz Gabriella</v>
          </cell>
          <cell r="N335" t="str">
            <v>Piltnerné Giesz</v>
          </cell>
          <cell r="O335" t="str">
            <v>Somogy</v>
          </cell>
          <cell r="P335" t="str">
            <v/>
          </cell>
          <cell r="Q335" t="str">
            <v>csak B</v>
          </cell>
          <cell r="R335" t="str">
            <v>OK</v>
          </cell>
          <cell r="S335">
            <v>9</v>
          </cell>
          <cell r="T335" t="str">
            <v/>
          </cell>
          <cell r="U335">
            <v>1</v>
          </cell>
          <cell r="V335">
            <v>1</v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</row>
        <row r="336">
          <cell r="I336" t="str">
            <v>Debreceni Lorántffy Zsuzsanna Általános Iskola</v>
          </cell>
          <cell r="J336" t="str">
            <v>Debrecen</v>
          </cell>
          <cell r="K336" t="str">
            <v>Révész Hédi</v>
          </cell>
          <cell r="M336" t="str">
            <v>Soós Csabáné</v>
          </cell>
          <cell r="O336" t="str">
            <v>Hajdú-Bihar</v>
          </cell>
          <cell r="P336" t="str">
            <v/>
          </cell>
          <cell r="Q336" t="str">
            <v>csak B</v>
          </cell>
          <cell r="R336" t="str">
            <v>OK</v>
          </cell>
          <cell r="S336">
            <v>6</v>
          </cell>
          <cell r="T336" t="str">
            <v/>
          </cell>
          <cell r="U336" t="str">
            <v/>
          </cell>
          <cell r="V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</row>
        <row r="337">
          <cell r="I337" t="str">
            <v>Tapolcai Bárdos Lajos Általános Iskola</v>
          </cell>
          <cell r="J337" t="str">
            <v>Tapolca</v>
          </cell>
          <cell r="K337" t="str">
            <v>Samu Gréta</v>
          </cell>
          <cell r="M337" t="str">
            <v>Gyarmati Zoltánné</v>
          </cell>
          <cell r="O337" t="str">
            <v>Veszprém</v>
          </cell>
          <cell r="P337" t="str">
            <v/>
          </cell>
          <cell r="Q337" t="str">
            <v>csak B</v>
          </cell>
          <cell r="R337" t="str">
            <v>OK</v>
          </cell>
          <cell r="S337">
            <v>5</v>
          </cell>
          <cell r="T337" t="str">
            <v/>
          </cell>
          <cell r="U337">
            <v>1</v>
          </cell>
          <cell r="V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</row>
        <row r="338">
          <cell r="I338" t="str">
            <v>Tapolcai Bárdos Lajos Általános Iskola</v>
          </cell>
          <cell r="J338" t="str">
            <v>Tapolca</v>
          </cell>
          <cell r="K338" t="str">
            <v>Siffer Dorka</v>
          </cell>
          <cell r="M338" t="str">
            <v>Gyarmati Zoltánné</v>
          </cell>
          <cell r="O338" t="str">
            <v>Veszprém</v>
          </cell>
          <cell r="P338" t="str">
            <v/>
          </cell>
          <cell r="Q338" t="str">
            <v>csak B</v>
          </cell>
          <cell r="R338" t="str">
            <v>OK</v>
          </cell>
          <cell r="S338">
            <v>5</v>
          </cell>
          <cell r="T338" t="str">
            <v/>
          </cell>
          <cell r="U338" t="str">
            <v/>
          </cell>
          <cell r="V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</row>
        <row r="339">
          <cell r="I339" t="str">
            <v>Tapolcai Bárdos Lajos Általános Iskola</v>
          </cell>
          <cell r="J339" t="str">
            <v>Tapolca</v>
          </cell>
          <cell r="K339" t="str">
            <v>Sohár Lili</v>
          </cell>
          <cell r="M339" t="str">
            <v>Gyarmati Zoltánné</v>
          </cell>
          <cell r="O339" t="str">
            <v>Veszprém</v>
          </cell>
          <cell r="P339" t="str">
            <v/>
          </cell>
          <cell r="Q339" t="str">
            <v>csak B</v>
          </cell>
          <cell r="R339" t="str">
            <v>OK</v>
          </cell>
          <cell r="S339">
            <v>5</v>
          </cell>
          <cell r="T339" t="str">
            <v/>
          </cell>
          <cell r="U339" t="str">
            <v/>
          </cell>
          <cell r="V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</row>
        <row r="340">
          <cell r="I340" t="str">
            <v>Tarczy Lajos Általános Iskola</v>
          </cell>
          <cell r="J340" t="str">
            <v>Pápa</v>
          </cell>
          <cell r="K340" t="str">
            <v>Stanka Léna</v>
          </cell>
          <cell r="M340" t="str">
            <v>Bódainé Balogh Orsolya</v>
          </cell>
          <cell r="O340" t="str">
            <v>Veszprém</v>
          </cell>
          <cell r="P340" t="str">
            <v/>
          </cell>
          <cell r="Q340" t="str">
            <v>csak B</v>
          </cell>
          <cell r="R340" t="str">
            <v>OK</v>
          </cell>
          <cell r="S340">
            <v>5</v>
          </cell>
          <cell r="T340" t="str">
            <v/>
          </cell>
          <cell r="U340">
            <v>1</v>
          </cell>
          <cell r="V340">
            <v>1</v>
          </cell>
          <cell r="AB340" t="str">
            <v/>
          </cell>
          <cell r="AC340" t="str">
            <v/>
          </cell>
          <cell r="AD340">
            <v>2</v>
          </cell>
          <cell r="AE340">
            <v>0</v>
          </cell>
        </row>
        <row r="341">
          <cell r="I341" t="str">
            <v>Érdi Batthyány Sportiskolai Általános Iskola és Gimnázium</v>
          </cell>
          <cell r="J341" t="str">
            <v>Érd</v>
          </cell>
          <cell r="K341" t="str">
            <v>Süvöltős Annabella Eszter</v>
          </cell>
          <cell r="M341" t="str">
            <v>Tornai Tibor</v>
          </cell>
          <cell r="O341" t="str">
            <v>Pest/Nyugat</v>
          </cell>
          <cell r="P341" t="str">
            <v>Érd</v>
          </cell>
          <cell r="Q341" t="str">
            <v>A vagy B</v>
          </cell>
          <cell r="R341" t="str">
            <v>OK</v>
          </cell>
          <cell r="S341">
            <v>2</v>
          </cell>
          <cell r="T341" t="str">
            <v/>
          </cell>
          <cell r="U341">
            <v>1</v>
          </cell>
          <cell r="V341">
            <v>1</v>
          </cell>
          <cell r="AB341" t="str">
            <v/>
          </cell>
          <cell r="AC341" t="str">
            <v/>
          </cell>
          <cell r="AD341">
            <v>4</v>
          </cell>
          <cell r="AE341">
            <v>0</v>
          </cell>
        </row>
        <row r="342">
          <cell r="I342" t="str">
            <v>Magvető Református Magyar - Angol Két Tanítási Nyelvű Általános Iskola és Óvoda</v>
          </cell>
          <cell r="J342" t="str">
            <v>Gyula</v>
          </cell>
          <cell r="K342" t="str">
            <v>Szabó Emese</v>
          </cell>
          <cell r="M342" t="str">
            <v>Dávid Szilvia</v>
          </cell>
          <cell r="O342" t="str">
            <v>Békés</v>
          </cell>
          <cell r="P342" t="str">
            <v/>
          </cell>
          <cell r="Q342" t="str">
            <v>csak B</v>
          </cell>
          <cell r="R342" t="str">
            <v>OK</v>
          </cell>
          <cell r="S342">
            <v>7</v>
          </cell>
          <cell r="T342" t="str">
            <v/>
          </cell>
          <cell r="U342" t="str">
            <v/>
          </cell>
          <cell r="V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</row>
        <row r="343">
          <cell r="I343" t="str">
            <v>Pápai Weöres Sándor Általános Iskola</v>
          </cell>
          <cell r="J343" t="str">
            <v>Pápa</v>
          </cell>
          <cell r="K343" t="str">
            <v>Szabó Viktória</v>
          </cell>
          <cell r="M343" t="str">
            <v>Horváth Attila Sándor</v>
          </cell>
          <cell r="N343" t="str">
            <v>Horváth Attila, Szabó Norbert</v>
          </cell>
          <cell r="O343" t="str">
            <v>Veszprém</v>
          </cell>
          <cell r="P343" t="str">
            <v/>
          </cell>
          <cell r="Q343" t="str">
            <v>csak B</v>
          </cell>
          <cell r="R343" t="str">
            <v>OK</v>
          </cell>
          <cell r="S343">
            <v>5</v>
          </cell>
          <cell r="T343" t="str">
            <v>Névütközés!</v>
          </cell>
          <cell r="U343">
            <v>1</v>
          </cell>
          <cell r="V343">
            <v>1</v>
          </cell>
          <cell r="AB343" t="str">
            <v/>
          </cell>
          <cell r="AC343" t="str">
            <v/>
          </cell>
          <cell r="AD343">
            <v>1</v>
          </cell>
          <cell r="AE343">
            <v>0</v>
          </cell>
        </row>
        <row r="344">
          <cell r="I344" t="str">
            <v>Árpád-házi Szent Margit Óvoda, Általános Iskola, Gimnázium és Kollégium</v>
          </cell>
          <cell r="J344" t="str">
            <v>Kőszeg</v>
          </cell>
          <cell r="K344" t="str">
            <v>Szakos Sára Zsuzsanna</v>
          </cell>
          <cell r="M344" t="str">
            <v>Hóborné Edöcsény Nóra</v>
          </cell>
          <cell r="N344" t="str">
            <v>Vaskó János</v>
          </cell>
          <cell r="O344" t="str">
            <v>Vas</v>
          </cell>
          <cell r="P344" t="str">
            <v/>
          </cell>
          <cell r="Q344" t="str">
            <v>csak B</v>
          </cell>
          <cell r="R344" t="str">
            <v>OK</v>
          </cell>
          <cell r="S344">
            <v>9</v>
          </cell>
          <cell r="T344" t="str">
            <v/>
          </cell>
          <cell r="U344">
            <v>1</v>
          </cell>
          <cell r="V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</row>
        <row r="345">
          <cell r="I345" t="str">
            <v>Roszík Mihály Evangélikus Általános Iskola</v>
          </cell>
          <cell r="J345" t="str">
            <v>Albertirsa</v>
          </cell>
          <cell r="K345" t="str">
            <v>Szeidl Annabella</v>
          </cell>
          <cell r="M345" t="str">
            <v>Mátékovits Sándor</v>
          </cell>
          <cell r="N345" t="str">
            <v>Kovács György</v>
          </cell>
          <cell r="O345" t="str">
            <v>Pest /Dél</v>
          </cell>
          <cell r="P345" t="str">
            <v>Albertirsa</v>
          </cell>
          <cell r="Q345" t="str">
            <v>csak B</v>
          </cell>
          <cell r="R345" t="str">
            <v>OK</v>
          </cell>
          <cell r="S345">
            <v>2</v>
          </cell>
          <cell r="T345" t="str">
            <v/>
          </cell>
          <cell r="U345" t="str">
            <v/>
          </cell>
          <cell r="V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</row>
        <row r="346">
          <cell r="I346" t="str">
            <v>Kunszigeti Két Tanítási Nyelvű Általános Iskola és Alapfokú Művészeti Iskola</v>
          </cell>
          <cell r="J346" t="str">
            <v>Kunsziget</v>
          </cell>
          <cell r="K346" t="str">
            <v>Szenftner Maja</v>
          </cell>
          <cell r="M346" t="str">
            <v>Boros Kőműves Erika</v>
          </cell>
          <cell r="O346" t="str">
            <v>Győr-Moson-Sopron</v>
          </cell>
          <cell r="P346" t="str">
            <v/>
          </cell>
          <cell r="Q346" t="str">
            <v>csak B</v>
          </cell>
          <cell r="R346" t="str">
            <v>OK</v>
          </cell>
          <cell r="S346">
            <v>5</v>
          </cell>
          <cell r="T346" t="str">
            <v/>
          </cell>
          <cell r="U346">
            <v>1</v>
          </cell>
          <cell r="V346">
            <v>1</v>
          </cell>
          <cell r="AB346" t="str">
            <v/>
          </cell>
          <cell r="AC346" t="str">
            <v/>
          </cell>
          <cell r="AD346">
            <v>0</v>
          </cell>
          <cell r="AE346">
            <v>0</v>
          </cell>
        </row>
        <row r="347">
          <cell r="I347" t="str">
            <v>Debreceni Református Kollégium Általános Iskolája</v>
          </cell>
          <cell r="J347" t="str">
            <v>Debrecen</v>
          </cell>
          <cell r="K347" t="str">
            <v>Szoboszlay Kitti Blanka</v>
          </cell>
          <cell r="M347" t="str">
            <v>Bándiné Gacsó Judit Márta</v>
          </cell>
          <cell r="N347" t="str">
            <v>Mester József</v>
          </cell>
          <cell r="O347" t="str">
            <v>Hajdú-Bihar</v>
          </cell>
          <cell r="P347" t="str">
            <v/>
          </cell>
          <cell r="Q347" t="str">
            <v>csak B</v>
          </cell>
          <cell r="R347" t="str">
            <v>OK</v>
          </cell>
          <cell r="S347">
            <v>6</v>
          </cell>
          <cell r="T347" t="str">
            <v/>
          </cell>
          <cell r="U347">
            <v>1</v>
          </cell>
          <cell r="V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</row>
        <row r="348">
          <cell r="I348" t="str">
            <v>Szegedi Jerney János Általános Iskola</v>
          </cell>
          <cell r="J348" t="str">
            <v>Szeged</v>
          </cell>
          <cell r="K348" t="str">
            <v>Sztanics Kíra Leonetta</v>
          </cell>
          <cell r="M348" t="str">
            <v>Sutus Valentin</v>
          </cell>
          <cell r="O348" t="str">
            <v>Csongrád-Csanád</v>
          </cell>
          <cell r="P348" t="str">
            <v/>
          </cell>
          <cell r="Q348" t="str">
            <v>csak B</v>
          </cell>
          <cell r="R348" t="str">
            <v>OK</v>
          </cell>
          <cell r="S348">
            <v>7</v>
          </cell>
          <cell r="T348" t="str">
            <v/>
          </cell>
          <cell r="U348">
            <v>1</v>
          </cell>
          <cell r="V348">
            <v>1</v>
          </cell>
          <cell r="AB348" t="str">
            <v/>
          </cell>
          <cell r="AC348" t="str">
            <v/>
          </cell>
          <cell r="AD348">
            <v>0</v>
          </cell>
          <cell r="AE348">
            <v>0</v>
          </cell>
        </row>
        <row r="349">
          <cell r="I349" t="str">
            <v>Tapolcai Bárdos Lajos Általános Iskola</v>
          </cell>
          <cell r="J349" t="str">
            <v>Tapolca</v>
          </cell>
          <cell r="K349" t="str">
            <v>Takács Bianka</v>
          </cell>
          <cell r="M349" t="str">
            <v>Gyarmati Zoltánné</v>
          </cell>
          <cell r="O349" t="str">
            <v>Veszprém</v>
          </cell>
          <cell r="P349" t="str">
            <v/>
          </cell>
          <cell r="Q349" t="str">
            <v>csak B</v>
          </cell>
          <cell r="R349" t="str">
            <v>OK</v>
          </cell>
          <cell r="S349">
            <v>5</v>
          </cell>
          <cell r="T349" t="str">
            <v/>
          </cell>
          <cell r="U349" t="str">
            <v/>
          </cell>
          <cell r="V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</row>
        <row r="350">
          <cell r="I350" t="str">
            <v>Nagyboldogasszony Római Katolikus Gimnázium, Általános Iskola és Alapfokú Művészeti Iskola</v>
          </cell>
          <cell r="J350" t="str">
            <v>Kaposvár</v>
          </cell>
          <cell r="K350" t="str">
            <v>Takács Dorina</v>
          </cell>
          <cell r="M350" t="str">
            <v>Gundy Richárd</v>
          </cell>
          <cell r="O350" t="str">
            <v>Somogy</v>
          </cell>
          <cell r="P350" t="str">
            <v/>
          </cell>
          <cell r="Q350" t="str">
            <v>csak B</v>
          </cell>
          <cell r="R350" t="str">
            <v>OK</v>
          </cell>
          <cell r="S350">
            <v>9</v>
          </cell>
          <cell r="T350" t="str">
            <v/>
          </cell>
          <cell r="U350" t="str">
            <v/>
          </cell>
          <cell r="V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</row>
        <row r="351">
          <cell r="I351" t="str">
            <v>Szent Pantaleimon Görögkatolikus Óvoda, Általános Iskola és Alapfokú Művészeti Iskola</v>
          </cell>
          <cell r="J351" t="str">
            <v>Dunaújváros</v>
          </cell>
          <cell r="K351" t="str">
            <v>Tápai Panna</v>
          </cell>
          <cell r="M351" t="str">
            <v>Sárai-Szabó Dóra</v>
          </cell>
          <cell r="O351" t="str">
            <v>Fejér/Dél</v>
          </cell>
          <cell r="P351" t="str">
            <v>Dunaújváros</v>
          </cell>
          <cell r="Q351" t="str">
            <v>A vagy B</v>
          </cell>
          <cell r="R351" t="str">
            <v>OK</v>
          </cell>
          <cell r="S351">
            <v>3</v>
          </cell>
          <cell r="T351" t="str">
            <v/>
          </cell>
          <cell r="U351">
            <v>1</v>
          </cell>
          <cell r="V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</row>
        <row r="352">
          <cell r="I352" t="str">
            <v>Nagyboldogasszony Római Katolikus Gimnázium, Általános Iskola és Alapfokú Művészeti Iskola</v>
          </cell>
          <cell r="J352" t="str">
            <v>Kaposvár</v>
          </cell>
          <cell r="K352" t="str">
            <v>Tóth Emma Johanna</v>
          </cell>
          <cell r="M352" t="str">
            <v>Gundy Richárd</v>
          </cell>
          <cell r="O352" t="str">
            <v>Somogy</v>
          </cell>
          <cell r="P352" t="str">
            <v/>
          </cell>
          <cell r="Q352" t="str">
            <v>csak B</v>
          </cell>
          <cell r="R352" t="str">
            <v>OK</v>
          </cell>
          <cell r="S352">
            <v>9</v>
          </cell>
          <cell r="T352" t="str">
            <v/>
          </cell>
          <cell r="U352" t="str">
            <v/>
          </cell>
          <cell r="V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</row>
        <row r="353">
          <cell r="I353" t="str">
            <v>Thököly Imre Két Tanítási Nyelvű Általános Iskola</v>
          </cell>
          <cell r="J353" t="str">
            <v>Hajdúszoboszló</v>
          </cell>
          <cell r="K353" t="str">
            <v>Tóth Fanni</v>
          </cell>
          <cell r="M353" t="str">
            <v>Szabó Gergely János</v>
          </cell>
          <cell r="O353" t="str">
            <v>Hajdú-Bihar</v>
          </cell>
          <cell r="P353" t="str">
            <v/>
          </cell>
          <cell r="Q353" t="str">
            <v>csak B</v>
          </cell>
          <cell r="R353" t="str">
            <v>OK</v>
          </cell>
          <cell r="S353">
            <v>6</v>
          </cell>
          <cell r="T353" t="str">
            <v/>
          </cell>
          <cell r="U353">
            <v>1</v>
          </cell>
          <cell r="V353">
            <v>1</v>
          </cell>
          <cell r="AB353" t="str">
            <v/>
          </cell>
          <cell r="AC353" t="str">
            <v/>
          </cell>
          <cell r="AD353">
            <v>1</v>
          </cell>
          <cell r="AE353">
            <v>0</v>
          </cell>
        </row>
        <row r="354">
          <cell r="I354" t="str">
            <v>Zsámbéki Zichy Miklós Általános Iskola</v>
          </cell>
          <cell r="J354" t="str">
            <v>Zsámbék</v>
          </cell>
          <cell r="K354" t="str">
            <v>Tóth Hédi</v>
          </cell>
          <cell r="M354" t="str">
            <v>Legerszki Kinga</v>
          </cell>
          <cell r="O354" t="str">
            <v>Pest/Nyugat</v>
          </cell>
          <cell r="P354" t="str">
            <v>Zsámbék</v>
          </cell>
          <cell r="Q354" t="str">
            <v>csak B</v>
          </cell>
          <cell r="R354" t="str">
            <v>OK</v>
          </cell>
          <cell r="S354">
            <v>2</v>
          </cell>
          <cell r="T354" t="str">
            <v/>
          </cell>
          <cell r="U354" t="str">
            <v/>
          </cell>
          <cell r="V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</row>
        <row r="355">
          <cell r="I355" t="str">
            <v>Tapolcai Bárdos Lajos Általános Iskola</v>
          </cell>
          <cell r="J355" t="str">
            <v>Tapolca</v>
          </cell>
          <cell r="K355" t="str">
            <v>Tóth Katica Virág</v>
          </cell>
          <cell r="M355" t="str">
            <v>Gyarmati Zoltánné</v>
          </cell>
          <cell r="O355" t="str">
            <v>Veszprém</v>
          </cell>
          <cell r="P355" t="str">
            <v/>
          </cell>
          <cell r="Q355" t="str">
            <v>csak B</v>
          </cell>
          <cell r="R355" t="str">
            <v>OK</v>
          </cell>
          <cell r="S355">
            <v>5</v>
          </cell>
          <cell r="T355" t="str">
            <v/>
          </cell>
          <cell r="U355" t="str">
            <v/>
          </cell>
          <cell r="V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</row>
        <row r="356">
          <cell r="I356" t="str">
            <v>Szent Pantaleimon Görögkatolikus Óvoda, Általános Iskola és Alapfokú Művészeti Iskola</v>
          </cell>
          <cell r="J356" t="str">
            <v>Dunaújváros</v>
          </cell>
          <cell r="K356" t="str">
            <v>Váradi Hanna Kitti</v>
          </cell>
          <cell r="M356" t="str">
            <v>Sárai-Szabó Dóra</v>
          </cell>
          <cell r="O356" t="str">
            <v>Fejér/Dél</v>
          </cell>
          <cell r="P356" t="str">
            <v>Dunaújváros</v>
          </cell>
          <cell r="Q356" t="str">
            <v>csak B</v>
          </cell>
          <cell r="R356" t="str">
            <v>OK</v>
          </cell>
          <cell r="S356">
            <v>3</v>
          </cell>
          <cell r="T356" t="str">
            <v/>
          </cell>
          <cell r="U356">
            <v>1</v>
          </cell>
          <cell r="V356">
            <v>1</v>
          </cell>
          <cell r="AB356" t="str">
            <v/>
          </cell>
          <cell r="AC356" t="str">
            <v/>
          </cell>
          <cell r="AD356">
            <v>2</v>
          </cell>
          <cell r="AE356">
            <v>0</v>
          </cell>
        </row>
        <row r="357">
          <cell r="I357" t="str">
            <v>Seregélyesi Baptista Általános Iskola és Alapfokú Művészeti Iskola</v>
          </cell>
          <cell r="J357" t="str">
            <v>Seregélyes</v>
          </cell>
          <cell r="K357" t="str">
            <v>Varga Luca</v>
          </cell>
          <cell r="M357" t="str">
            <v>Karkóné Lukácsy Marianna</v>
          </cell>
          <cell r="O357" t="str">
            <v>Fejér/Székesfehérvár</v>
          </cell>
          <cell r="P357" t="str">
            <v>Seregélyes</v>
          </cell>
          <cell r="Q357" t="str">
            <v>A vagy B</v>
          </cell>
          <cell r="R357" t="str">
            <v>OK</v>
          </cell>
          <cell r="S357">
            <v>3</v>
          </cell>
          <cell r="T357" t="str">
            <v/>
          </cell>
          <cell r="U357">
            <v>1</v>
          </cell>
          <cell r="V357">
            <v>1</v>
          </cell>
          <cell r="AB357" t="str">
            <v/>
          </cell>
          <cell r="AC357" t="str">
            <v/>
          </cell>
          <cell r="AD357">
            <v>1</v>
          </cell>
          <cell r="AE357">
            <v>0</v>
          </cell>
        </row>
        <row r="358">
          <cell r="I358" t="str">
            <v>Seregélyesi Baptista Általános Iskola és Alapfokú Művészeti Iskola</v>
          </cell>
          <cell r="J358" t="str">
            <v>Seregélyes</v>
          </cell>
          <cell r="K358" t="str">
            <v>Vertig Eliza</v>
          </cell>
          <cell r="M358" t="str">
            <v>Karkóné Lukácsy Marianna</v>
          </cell>
          <cell r="O358" t="str">
            <v>Fejér/Székesfehérvár</v>
          </cell>
          <cell r="P358" t="str">
            <v>Seregélyes</v>
          </cell>
          <cell r="Q358" t="str">
            <v>csak B</v>
          </cell>
          <cell r="R358" t="str">
            <v>OK</v>
          </cell>
          <cell r="S358">
            <v>3</v>
          </cell>
          <cell r="T358" t="str">
            <v/>
          </cell>
          <cell r="U358">
            <v>1</v>
          </cell>
          <cell r="V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</row>
        <row r="359">
          <cell r="I359" t="str">
            <v>Debreceni Egyetem Kossuth Lajos Gyakorló Gimnáziuma és Általános Iskolája</v>
          </cell>
          <cell r="J359" t="str">
            <v>Debrecen</v>
          </cell>
          <cell r="K359" t="str">
            <v>Vida Emília Viktória</v>
          </cell>
          <cell r="M359" t="str">
            <v>Harcsa Csaba</v>
          </cell>
          <cell r="O359" t="str">
            <v>Hajdú-Bihar</v>
          </cell>
          <cell r="P359" t="str">
            <v/>
          </cell>
          <cell r="Q359" t="str">
            <v>csak B</v>
          </cell>
          <cell r="R359" t="str">
            <v>OK</v>
          </cell>
          <cell r="S359">
            <v>6</v>
          </cell>
          <cell r="T359" t="str">
            <v/>
          </cell>
          <cell r="U359" t="str">
            <v/>
          </cell>
          <cell r="V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</row>
        <row r="360">
          <cell r="I360" t="str">
            <v>Szegedi Orczy István Általános Iskola</v>
          </cell>
          <cell r="J360" t="str">
            <v>Szeged</v>
          </cell>
          <cell r="K360" t="str">
            <v>Víg Vivien Andrea</v>
          </cell>
          <cell r="M360" t="str">
            <v>Csábi-Szvoboda Ella</v>
          </cell>
          <cell r="N360" t="str">
            <v>Tary Gábor</v>
          </cell>
          <cell r="O360" t="str">
            <v>Csongrád-Csanád</v>
          </cell>
          <cell r="P360" t="str">
            <v/>
          </cell>
          <cell r="Q360" t="str">
            <v>csak B</v>
          </cell>
          <cell r="R360" t="str">
            <v>OK</v>
          </cell>
          <cell r="S360">
            <v>7</v>
          </cell>
          <cell r="T360" t="str">
            <v/>
          </cell>
          <cell r="U360">
            <v>1</v>
          </cell>
          <cell r="V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</row>
        <row r="361">
          <cell r="I361" t="str">
            <v>Szent Kereszt Katolikus Általános Iskola és Óvoda</v>
          </cell>
          <cell r="J361" t="str">
            <v>Cegléd</v>
          </cell>
          <cell r="K361" t="str">
            <v>Zöldi Orsolya</v>
          </cell>
          <cell r="M361" t="str">
            <v>Fehér Ádám Sándor</v>
          </cell>
          <cell r="O361" t="str">
            <v>Pest /Dél</v>
          </cell>
          <cell r="P361" t="str">
            <v>Cegléd</v>
          </cell>
          <cell r="Q361" t="str">
            <v>csak B</v>
          </cell>
          <cell r="R361" t="str">
            <v>OK</v>
          </cell>
          <cell r="S361">
            <v>2</v>
          </cell>
          <cell r="T361" t="str">
            <v/>
          </cell>
          <cell r="U361">
            <v>1</v>
          </cell>
          <cell r="V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</row>
        <row r="362">
          <cell r="I362" t="str">
            <v>Budapest XIV. Kerületi Jókai Mór Általános Iskola</v>
          </cell>
          <cell r="J362" t="str">
            <v>Budapest XIV. kerület</v>
          </cell>
          <cell r="K362" t="str">
            <v>Bernáth Zalán</v>
          </cell>
          <cell r="M362" t="str">
            <v>Farkas Andrea</v>
          </cell>
          <cell r="O362" t="str">
            <v>Budapest/Dél-Pest</v>
          </cell>
          <cell r="P362" t="str">
            <v>Budapest XIV. kerület</v>
          </cell>
          <cell r="Q362" t="str">
            <v>csak A</v>
          </cell>
          <cell r="R362" t="str">
            <v>OK</v>
          </cell>
          <cell r="S362">
            <v>1</v>
          </cell>
          <cell r="T362" t="str">
            <v/>
          </cell>
          <cell r="U362">
            <v>1</v>
          </cell>
          <cell r="V362">
            <v>1</v>
          </cell>
          <cell r="AB362">
            <v>2</v>
          </cell>
          <cell r="AC362">
            <v>0</v>
          </cell>
          <cell r="AD362" t="str">
            <v/>
          </cell>
          <cell r="AE362" t="str">
            <v/>
          </cell>
        </row>
        <row r="363">
          <cell r="I363" t="str">
            <v>Németh László Gimnázium</v>
          </cell>
          <cell r="J363" t="str">
            <v>Budapest XIII. kerület</v>
          </cell>
          <cell r="K363" t="str">
            <v>Czira Márk Zsolt</v>
          </cell>
          <cell r="M363" t="str">
            <v>Doór Miklós</v>
          </cell>
          <cell r="O363" t="str">
            <v>Budapest/Észak-Pest</v>
          </cell>
          <cell r="P363" t="str">
            <v>Budapest XIII. kerület</v>
          </cell>
          <cell r="Q363" t="str">
            <v>csak A</v>
          </cell>
          <cell r="R363" t="str">
            <v>OK</v>
          </cell>
          <cell r="S363">
            <v>1</v>
          </cell>
          <cell r="T363" t="str">
            <v/>
          </cell>
          <cell r="U363">
            <v>1</v>
          </cell>
          <cell r="V363">
            <v>1</v>
          </cell>
          <cell r="AB363">
            <v>3</v>
          </cell>
          <cell r="AC363">
            <v>0</v>
          </cell>
          <cell r="AD363" t="str">
            <v/>
          </cell>
          <cell r="AE363" t="str">
            <v/>
          </cell>
        </row>
        <row r="364">
          <cell r="I364" t="str">
            <v>Szent Kereszt Katolikus Általános Iskola és Óvoda</v>
          </cell>
          <cell r="J364" t="str">
            <v>Cegléd</v>
          </cell>
          <cell r="K364" t="str">
            <v>Horváth Zsombor</v>
          </cell>
          <cell r="M364" t="str">
            <v>Patonai Gábor</v>
          </cell>
          <cell r="N364" t="str">
            <v>Orosz Gábor</v>
          </cell>
          <cell r="O364" t="str">
            <v>Pest /Dél</v>
          </cell>
          <cell r="P364" t="str">
            <v>Cegléd</v>
          </cell>
          <cell r="Q364" t="str">
            <v>csak A</v>
          </cell>
          <cell r="R364" t="str">
            <v>OK</v>
          </cell>
          <cell r="S364">
            <v>2</v>
          </cell>
          <cell r="T364" t="str">
            <v>Névütközés!</v>
          </cell>
          <cell r="U364">
            <v>1</v>
          </cell>
          <cell r="V364">
            <v>1</v>
          </cell>
          <cell r="AB364">
            <v>0</v>
          </cell>
          <cell r="AC364">
            <v>0</v>
          </cell>
          <cell r="AD364" t="str">
            <v/>
          </cell>
          <cell r="AE364" t="str">
            <v/>
          </cell>
        </row>
        <row r="365">
          <cell r="I365" t="str">
            <v>Újlak Utcai Általános, Német Nemzetiségi és Magyar-Angol Két Tanítási Nyelvű Iskola</v>
          </cell>
          <cell r="J365" t="str">
            <v>Budapest XVII. kerület</v>
          </cell>
          <cell r="K365" t="str">
            <v>Liang Olivér</v>
          </cell>
          <cell r="M365" t="str">
            <v>Cseppentőné Vuk Katalin</v>
          </cell>
          <cell r="O365" t="str">
            <v>Budapest/Dél-Pest</v>
          </cell>
          <cell r="P365" t="str">
            <v>Budapest XVII. kerület</v>
          </cell>
          <cell r="Q365" t="str">
            <v>csak A</v>
          </cell>
          <cell r="R365" t="str">
            <v>OK</v>
          </cell>
          <cell r="S365">
            <v>1</v>
          </cell>
          <cell r="T365" t="str">
            <v/>
          </cell>
          <cell r="U365">
            <v>1</v>
          </cell>
          <cell r="V365">
            <v>1</v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</row>
        <row r="366">
          <cell r="I366" t="str">
            <v>Dunakeszi Radnóti Miklós Gimnázium</v>
          </cell>
          <cell r="J366" t="str">
            <v>Dunakeszi</v>
          </cell>
          <cell r="K366" t="str">
            <v>Szabolcs Márton</v>
          </cell>
          <cell r="M366" t="str">
            <v>Péczeli Ádám</v>
          </cell>
          <cell r="N366" t="str">
            <v>Tóth Henrik</v>
          </cell>
          <cell r="O366" t="str">
            <v>Pest/Észak</v>
          </cell>
          <cell r="P366" t="str">
            <v>Dunakeszi</v>
          </cell>
          <cell r="Q366" t="str">
            <v>csak A</v>
          </cell>
          <cell r="R366" t="str">
            <v>OK</v>
          </cell>
          <cell r="S366">
            <v>2</v>
          </cell>
          <cell r="T366" t="str">
            <v/>
          </cell>
          <cell r="U366">
            <v>1</v>
          </cell>
          <cell r="V366">
            <v>1</v>
          </cell>
          <cell r="AB366">
            <v>1</v>
          </cell>
          <cell r="AC366">
            <v>0</v>
          </cell>
          <cell r="AD366" t="str">
            <v/>
          </cell>
          <cell r="AE366" t="str">
            <v/>
          </cell>
        </row>
        <row r="367">
          <cell r="I367" t="str">
            <v>Pécsi Apáczai Csere János Általános Iskola, Gimnázium, Kollégium, Alapfokú Művészeti Iskola</v>
          </cell>
          <cell r="J367" t="str">
            <v>Pécs</v>
          </cell>
          <cell r="K367" t="str">
            <v>Alberti András</v>
          </cell>
          <cell r="M367" t="str">
            <v>Gál Petra</v>
          </cell>
          <cell r="O367" t="str">
            <v>Baranya</v>
          </cell>
          <cell r="P367" t="str">
            <v/>
          </cell>
          <cell r="Q367" t="str">
            <v>A vagy B</v>
          </cell>
          <cell r="R367" t="str">
            <v>OK</v>
          </cell>
          <cell r="S367">
            <v>4</v>
          </cell>
          <cell r="T367" t="str">
            <v/>
          </cell>
          <cell r="U367">
            <v>1</v>
          </cell>
          <cell r="V367">
            <v>1</v>
          </cell>
          <cell r="AB367" t="str">
            <v/>
          </cell>
          <cell r="AC367" t="str">
            <v/>
          </cell>
          <cell r="AD367">
            <v>0</v>
          </cell>
          <cell r="AE367">
            <v>0</v>
          </cell>
        </row>
        <row r="368">
          <cell r="I368" t="str">
            <v>Tiszateleki Hunyadi Mátyás Általános Iskola</v>
          </cell>
          <cell r="J368" t="str">
            <v>Tiszatelek</v>
          </cell>
          <cell r="K368" t="str">
            <v>Balázsi Ákos</v>
          </cell>
          <cell r="M368" t="str">
            <v>Veress Károly</v>
          </cell>
          <cell r="O368" t="str">
            <v>Szabolcs-Szatmár-Bereg</v>
          </cell>
          <cell r="P368" t="str">
            <v/>
          </cell>
          <cell r="Q368" t="str">
            <v>csak B</v>
          </cell>
          <cell r="R368" t="str">
            <v>OK</v>
          </cell>
          <cell r="S368">
            <v>6</v>
          </cell>
          <cell r="T368" t="str">
            <v/>
          </cell>
          <cell r="U368">
            <v>1</v>
          </cell>
          <cell r="V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</row>
        <row r="369">
          <cell r="I369" t="str">
            <v>Pápai Weöres Sándor Általános Iskola</v>
          </cell>
          <cell r="J369" t="str">
            <v>Pápa</v>
          </cell>
          <cell r="K369" t="str">
            <v>Balogh Zsombor</v>
          </cell>
          <cell r="M369" t="str">
            <v>Horváth Attila Sándor</v>
          </cell>
          <cell r="N369" t="str">
            <v>Horváth Attila, Szabó Norbert</v>
          </cell>
          <cell r="O369" t="str">
            <v>Veszprém</v>
          </cell>
          <cell r="P369" t="str">
            <v/>
          </cell>
          <cell r="Q369" t="str">
            <v>csak B</v>
          </cell>
          <cell r="R369" t="str">
            <v>OK</v>
          </cell>
          <cell r="S369">
            <v>5</v>
          </cell>
          <cell r="T369" t="str">
            <v/>
          </cell>
          <cell r="U369" t="str">
            <v/>
          </cell>
          <cell r="V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</row>
        <row r="370">
          <cell r="I370" t="str">
            <v>Bagodi Fekete István Általános Iskola</v>
          </cell>
          <cell r="J370" t="str">
            <v>Bagod</v>
          </cell>
          <cell r="K370" t="str">
            <v>Bánfai Zalán Soma</v>
          </cell>
          <cell r="M370" t="str">
            <v>Käsz Ferenc</v>
          </cell>
          <cell r="O370" t="str">
            <v>Zala</v>
          </cell>
          <cell r="P370" t="str">
            <v/>
          </cell>
          <cell r="Q370" t="str">
            <v>csak B</v>
          </cell>
          <cell r="R370" t="str">
            <v>OK</v>
          </cell>
          <cell r="S370">
            <v>9</v>
          </cell>
          <cell r="T370" t="str">
            <v/>
          </cell>
          <cell r="U370" t="str">
            <v/>
          </cell>
          <cell r="V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</row>
        <row r="371">
          <cell r="I371" t="str">
            <v>Toronyi Gazdag Gyula Általános Iskola</v>
          </cell>
          <cell r="J371" t="str">
            <v>Torony</v>
          </cell>
          <cell r="K371" t="str">
            <v>Barta Olivér</v>
          </cell>
          <cell r="M371" t="str">
            <v>Bingerné Sőre Csilla</v>
          </cell>
          <cell r="N371" t="str">
            <v>Varga Lívia</v>
          </cell>
          <cell r="O371" t="str">
            <v>Vas</v>
          </cell>
          <cell r="P371" t="str">
            <v/>
          </cell>
          <cell r="Q371" t="str">
            <v>csak B</v>
          </cell>
          <cell r="R371" t="str">
            <v>OK</v>
          </cell>
          <cell r="S371">
            <v>9</v>
          </cell>
          <cell r="T371" t="str">
            <v/>
          </cell>
          <cell r="U371" t="str">
            <v/>
          </cell>
          <cell r="V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</row>
        <row r="372">
          <cell r="I372" t="str">
            <v>Béke Utcai Általános Iskola</v>
          </cell>
          <cell r="J372" t="str">
            <v>Szeged</v>
          </cell>
          <cell r="K372" t="str">
            <v>Békefi Bálint</v>
          </cell>
          <cell r="M372" t="str">
            <v>Dlusztus-Páble Erzsébet Júlia</v>
          </cell>
          <cell r="O372" t="str">
            <v>Csongrád-Csanád</v>
          </cell>
          <cell r="P372" t="str">
            <v/>
          </cell>
          <cell r="Q372" t="str">
            <v>csak B</v>
          </cell>
          <cell r="R372" t="str">
            <v>OK</v>
          </cell>
          <cell r="S372">
            <v>7</v>
          </cell>
          <cell r="T372" t="str">
            <v/>
          </cell>
          <cell r="U372" t="str">
            <v/>
          </cell>
          <cell r="V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</row>
        <row r="373">
          <cell r="I373" t="str">
            <v>Debreceni Dózsa György Általános Iskola</v>
          </cell>
          <cell r="J373" t="str">
            <v>Debrecen</v>
          </cell>
          <cell r="K373" t="str">
            <v>Belovecz Márton</v>
          </cell>
          <cell r="M373" t="str">
            <v>Győrösi Péter</v>
          </cell>
          <cell r="O373" t="str">
            <v>Hajdú-Bihar</v>
          </cell>
          <cell r="P373" t="str">
            <v/>
          </cell>
          <cell r="Q373" t="str">
            <v>csak B</v>
          </cell>
          <cell r="R373" t="str">
            <v>OK</v>
          </cell>
          <cell r="S373">
            <v>6</v>
          </cell>
          <cell r="T373" t="str">
            <v/>
          </cell>
          <cell r="U373" t="str">
            <v/>
          </cell>
          <cell r="V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</row>
        <row r="374">
          <cell r="I374" t="str">
            <v>Pécsi Bártfa Utcai Általános Iskola</v>
          </cell>
          <cell r="J374" t="str">
            <v>Pécs</v>
          </cell>
          <cell r="K374" t="str">
            <v>Bencsik Dominik</v>
          </cell>
          <cell r="M374" t="str">
            <v>Horváth Tamás</v>
          </cell>
          <cell r="O374" t="str">
            <v>Baranya</v>
          </cell>
          <cell r="P374" t="str">
            <v/>
          </cell>
          <cell r="Q374" t="str">
            <v>csak B</v>
          </cell>
          <cell r="R374" t="str">
            <v>OK</v>
          </cell>
          <cell r="S374">
            <v>4</v>
          </cell>
          <cell r="T374" t="str">
            <v/>
          </cell>
          <cell r="U374">
            <v>1</v>
          </cell>
          <cell r="V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</row>
        <row r="375">
          <cell r="I375" t="str">
            <v>Kiskunfélegyházi Batthyány Lajos Általános Iskola</v>
          </cell>
          <cell r="J375" t="str">
            <v>Kiskunfélegyháza</v>
          </cell>
          <cell r="K375" t="str">
            <v>Besze László</v>
          </cell>
          <cell r="M375" t="str">
            <v>Pelyva Imre Zoltán</v>
          </cell>
          <cell r="O375" t="str">
            <v>Bács-Kiskun</v>
          </cell>
          <cell r="P375" t="str">
            <v/>
          </cell>
          <cell r="Q375" t="str">
            <v>csak B</v>
          </cell>
          <cell r="R375" t="str">
            <v>OK</v>
          </cell>
          <cell r="S375">
            <v>10</v>
          </cell>
          <cell r="T375" t="str">
            <v/>
          </cell>
          <cell r="U375">
            <v>1</v>
          </cell>
          <cell r="V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</row>
        <row r="376">
          <cell r="I376" t="str">
            <v>Móri Dr. Zimmermann Ágoston Magyar-Angol Két Tanítási Nyelvű Általános Iskola</v>
          </cell>
          <cell r="J376" t="str">
            <v>Mór</v>
          </cell>
          <cell r="K376" t="str">
            <v>Beszedics Barna</v>
          </cell>
          <cell r="M376" t="str">
            <v>Pisch Róbertné</v>
          </cell>
          <cell r="O376" t="str">
            <v>Fejér/Észak</v>
          </cell>
          <cell r="P376" t="str">
            <v>Mór</v>
          </cell>
          <cell r="Q376" t="str">
            <v>csak B</v>
          </cell>
          <cell r="R376" t="str">
            <v>OK</v>
          </cell>
          <cell r="S376">
            <v>3</v>
          </cell>
          <cell r="T376" t="str">
            <v/>
          </cell>
          <cell r="U376" t="str">
            <v/>
          </cell>
          <cell r="V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</row>
        <row r="377">
          <cell r="I377" t="str">
            <v>Móri Dr. Zimmermann Ágoston Magyar-Angol Két Tanítási Nyelvű Általános Iskola</v>
          </cell>
          <cell r="J377" t="str">
            <v>Mór</v>
          </cell>
          <cell r="K377" t="str">
            <v>Beszedics Levente</v>
          </cell>
          <cell r="M377" t="str">
            <v>Pisch Róbertné</v>
          </cell>
          <cell r="O377" t="str">
            <v>Fejér/Észak</v>
          </cell>
          <cell r="P377" t="str">
            <v>Mór</v>
          </cell>
          <cell r="Q377" t="str">
            <v>csak B</v>
          </cell>
          <cell r="R377" t="str">
            <v>OK</v>
          </cell>
          <cell r="S377">
            <v>3</v>
          </cell>
          <cell r="T377" t="str">
            <v/>
          </cell>
          <cell r="U377" t="str">
            <v/>
          </cell>
          <cell r="V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</row>
        <row r="378">
          <cell r="I378" t="str">
            <v>Bagodi Fekete István Általános Iskola</v>
          </cell>
          <cell r="J378" t="str">
            <v>Bagod</v>
          </cell>
          <cell r="K378" t="str">
            <v>Bicsák Benjámin</v>
          </cell>
          <cell r="M378" t="str">
            <v>Käsz Ferenc</v>
          </cell>
          <cell r="O378" t="str">
            <v>Zala</v>
          </cell>
          <cell r="P378" t="str">
            <v/>
          </cell>
          <cell r="Q378" t="str">
            <v>csak B</v>
          </cell>
          <cell r="R378" t="str">
            <v>OK</v>
          </cell>
          <cell r="S378">
            <v>9</v>
          </cell>
          <cell r="T378" t="str">
            <v/>
          </cell>
          <cell r="U378" t="str">
            <v/>
          </cell>
          <cell r="V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</row>
        <row r="379">
          <cell r="I379" t="str">
            <v>Gyulai Implom József Általános Iskola</v>
          </cell>
          <cell r="J379" t="str">
            <v>Gyula</v>
          </cell>
          <cell r="K379" t="str">
            <v>Boldog Tamás</v>
          </cell>
          <cell r="M379" t="str">
            <v>Pluhár János</v>
          </cell>
          <cell r="O379" t="str">
            <v>Békés</v>
          </cell>
          <cell r="P379" t="str">
            <v/>
          </cell>
          <cell r="Q379" t="str">
            <v>csak B</v>
          </cell>
          <cell r="R379" t="str">
            <v>OK</v>
          </cell>
          <cell r="S379">
            <v>7</v>
          </cell>
          <cell r="T379" t="str">
            <v/>
          </cell>
          <cell r="U379" t="str">
            <v/>
          </cell>
          <cell r="V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</row>
        <row r="380">
          <cell r="I380" t="str">
            <v>Pécsi Bártfa Utcai Általános Iskola</v>
          </cell>
          <cell r="J380" t="str">
            <v>Pécs</v>
          </cell>
          <cell r="K380" t="str">
            <v>Bolvári Barnabás</v>
          </cell>
          <cell r="M380" t="str">
            <v>Horváth Tamás</v>
          </cell>
          <cell r="O380" t="str">
            <v>Baranya</v>
          </cell>
          <cell r="P380" t="str">
            <v/>
          </cell>
          <cell r="Q380" t="str">
            <v>csak B</v>
          </cell>
          <cell r="R380" t="str">
            <v>OK</v>
          </cell>
          <cell r="S380">
            <v>4</v>
          </cell>
          <cell r="T380" t="str">
            <v/>
          </cell>
          <cell r="U380">
            <v>1</v>
          </cell>
          <cell r="V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</row>
        <row r="381">
          <cell r="I381" t="str">
            <v>Koch Valéria Gimnázium, Általános Iskola, Óvoda és Kollégium</v>
          </cell>
          <cell r="J381" t="str">
            <v>Pécs</v>
          </cell>
          <cell r="K381" t="str">
            <v>Bozsogi Ádám</v>
          </cell>
          <cell r="M381" t="str">
            <v>Haincz Krisztián</v>
          </cell>
          <cell r="O381" t="str">
            <v>Baranya</v>
          </cell>
          <cell r="P381" t="str">
            <v/>
          </cell>
          <cell r="Q381" t="str">
            <v>csak B</v>
          </cell>
          <cell r="R381" t="str">
            <v>OK</v>
          </cell>
          <cell r="S381">
            <v>4</v>
          </cell>
          <cell r="T381" t="str">
            <v/>
          </cell>
          <cell r="U381">
            <v>1</v>
          </cell>
          <cell r="V381">
            <v>1</v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</row>
        <row r="382">
          <cell r="I382" t="str">
            <v>Apponyi Albert Általános Iskola</v>
          </cell>
          <cell r="J382" t="str">
            <v>Gencsapáti</v>
          </cell>
          <cell r="K382" t="str">
            <v>Böndicz Balassa István</v>
          </cell>
          <cell r="M382" t="str">
            <v>Rédecsi Bence</v>
          </cell>
          <cell r="O382" t="str">
            <v>Vas</v>
          </cell>
          <cell r="P382" t="str">
            <v/>
          </cell>
          <cell r="Q382" t="str">
            <v>csak B</v>
          </cell>
          <cell r="R382" t="str">
            <v>OK</v>
          </cell>
          <cell r="S382">
            <v>9</v>
          </cell>
          <cell r="T382" t="str">
            <v/>
          </cell>
          <cell r="U382" t="str">
            <v/>
          </cell>
          <cell r="V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</row>
        <row r="383">
          <cell r="I383" t="str">
            <v>Újszászi Vörösmarty Mihály Általános Iskola</v>
          </cell>
          <cell r="J383" t="str">
            <v>Újszász</v>
          </cell>
          <cell r="K383" t="str">
            <v>Breszkó Dominik</v>
          </cell>
          <cell r="M383" t="str">
            <v>Tóth Gábor</v>
          </cell>
          <cell r="O383" t="str">
            <v>Jász-Nagykun-Szolnok</v>
          </cell>
          <cell r="P383" t="str">
            <v/>
          </cell>
          <cell r="Q383" t="str">
            <v>csak B</v>
          </cell>
          <cell r="R383" t="str">
            <v>OK</v>
          </cell>
          <cell r="S383">
            <v>10</v>
          </cell>
          <cell r="T383" t="str">
            <v/>
          </cell>
          <cell r="U383" t="str">
            <v/>
          </cell>
          <cell r="V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</row>
        <row r="384">
          <cell r="I384" t="str">
            <v>Debreceni Lorántffy Zsuzsanna Általános Iskola</v>
          </cell>
          <cell r="J384" t="str">
            <v>Debrecen</v>
          </cell>
          <cell r="K384" t="str">
            <v>Cserpák-Hegedüs Borsa</v>
          </cell>
          <cell r="M384" t="str">
            <v>Soós Csabáné</v>
          </cell>
          <cell r="O384" t="str">
            <v>Hajdú-Bihar</v>
          </cell>
          <cell r="P384" t="str">
            <v/>
          </cell>
          <cell r="Q384" t="str">
            <v>A vagy B</v>
          </cell>
          <cell r="R384" t="str">
            <v>OK</v>
          </cell>
          <cell r="S384">
            <v>6</v>
          </cell>
          <cell r="T384" t="str">
            <v/>
          </cell>
          <cell r="U384">
            <v>1</v>
          </cell>
          <cell r="V384">
            <v>1</v>
          </cell>
          <cell r="AB384" t="str">
            <v/>
          </cell>
          <cell r="AC384" t="str">
            <v/>
          </cell>
          <cell r="AD384">
            <v>4</v>
          </cell>
          <cell r="AE384">
            <v>0</v>
          </cell>
        </row>
        <row r="385">
          <cell r="I385" t="str">
            <v>Zamárdi Fekete István Általános Iskola</v>
          </cell>
          <cell r="J385" t="str">
            <v>Zamárdi</v>
          </cell>
          <cell r="K385" t="str">
            <v>Csikós Máté</v>
          </cell>
          <cell r="M385" t="str">
            <v>Galó Tibor</v>
          </cell>
          <cell r="O385" t="str">
            <v>Somogy</v>
          </cell>
          <cell r="P385" t="str">
            <v/>
          </cell>
          <cell r="Q385" t="str">
            <v>csak B</v>
          </cell>
          <cell r="R385" t="str">
            <v>OK</v>
          </cell>
          <cell r="S385">
            <v>9</v>
          </cell>
          <cell r="T385" t="str">
            <v/>
          </cell>
          <cell r="U385" t="str">
            <v/>
          </cell>
          <cell r="V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</row>
        <row r="386">
          <cell r="I386" t="str">
            <v>Huszár Gál Gimnázium, Általános Iskola, Alapfokú Művészeti Iskola és Óvoda</v>
          </cell>
          <cell r="J386" t="str">
            <v>Debrecen</v>
          </cell>
          <cell r="K386" t="str">
            <v>Csire Nátán</v>
          </cell>
          <cell r="M386" t="str">
            <v>Simon Tamásné</v>
          </cell>
          <cell r="O386" t="str">
            <v>Hajdú-Bihar</v>
          </cell>
          <cell r="P386" t="str">
            <v/>
          </cell>
          <cell r="Q386" t="str">
            <v>csak B</v>
          </cell>
          <cell r="R386" t="str">
            <v>OK</v>
          </cell>
          <cell r="S386">
            <v>6</v>
          </cell>
          <cell r="T386" t="str">
            <v/>
          </cell>
          <cell r="U386" t="str">
            <v/>
          </cell>
          <cell r="V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</row>
        <row r="387">
          <cell r="I387" t="str">
            <v>Tapolcai Bárdos Lajos Általános Iskola</v>
          </cell>
          <cell r="J387" t="str">
            <v>Tapolca</v>
          </cell>
          <cell r="K387" t="str">
            <v>Csiszár Bence</v>
          </cell>
          <cell r="M387" t="str">
            <v>Gyarmati Zoltánné</v>
          </cell>
          <cell r="O387" t="str">
            <v>Veszprém</v>
          </cell>
          <cell r="P387" t="str">
            <v/>
          </cell>
          <cell r="Q387" t="str">
            <v>csak B</v>
          </cell>
          <cell r="R387" t="str">
            <v>OK</v>
          </cell>
          <cell r="S387">
            <v>5</v>
          </cell>
          <cell r="T387" t="str">
            <v/>
          </cell>
          <cell r="U387" t="str">
            <v/>
          </cell>
          <cell r="V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</row>
        <row r="388">
          <cell r="I388" t="str">
            <v>Móri Radnóti Miklós Általános Iskola</v>
          </cell>
          <cell r="J388" t="str">
            <v>Mór</v>
          </cell>
          <cell r="K388" t="str">
            <v>Csizmadia Vince</v>
          </cell>
          <cell r="M388" t="str">
            <v>Gombás Szabolcs</v>
          </cell>
          <cell r="N388" t="str">
            <v>Györök Zoltán</v>
          </cell>
          <cell r="O388" t="str">
            <v>Fejér/Észak</v>
          </cell>
          <cell r="P388" t="str">
            <v>Mór</v>
          </cell>
          <cell r="Q388" t="str">
            <v>A vagy B</v>
          </cell>
          <cell r="R388" t="str">
            <v>OK</v>
          </cell>
          <cell r="S388">
            <v>3</v>
          </cell>
          <cell r="T388" t="str">
            <v/>
          </cell>
          <cell r="U388">
            <v>1</v>
          </cell>
          <cell r="V388">
            <v>1</v>
          </cell>
          <cell r="AB388" t="str">
            <v/>
          </cell>
          <cell r="AC388" t="str">
            <v/>
          </cell>
          <cell r="AD388">
            <v>2</v>
          </cell>
          <cell r="AE388">
            <v>0</v>
          </cell>
        </row>
        <row r="389">
          <cell r="I389" t="str">
            <v>Magvető Református Magyar - Angol Két Tanítási Nyelvű Általános Iskola és Óvoda</v>
          </cell>
          <cell r="J389" t="str">
            <v>Gyula</v>
          </cell>
          <cell r="K389" t="str">
            <v>Dalacsi Milán</v>
          </cell>
          <cell r="M389" t="str">
            <v>Dávid Szilvia</v>
          </cell>
          <cell r="O389" t="str">
            <v>Békés</v>
          </cell>
          <cell r="P389" t="str">
            <v/>
          </cell>
          <cell r="Q389" t="str">
            <v>csak B</v>
          </cell>
          <cell r="R389" t="str">
            <v>OK</v>
          </cell>
          <cell r="S389">
            <v>7</v>
          </cell>
          <cell r="T389" t="str">
            <v/>
          </cell>
          <cell r="U389">
            <v>1</v>
          </cell>
          <cell r="V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</row>
        <row r="390">
          <cell r="I390" t="str">
            <v>Jókai Mór Református Általános Iskola és Óvoda</v>
          </cell>
          <cell r="J390" t="str">
            <v>Nyíregyháza</v>
          </cell>
          <cell r="K390" t="str">
            <v>Dallos Zalán</v>
          </cell>
          <cell r="M390" t="str">
            <v>Kelemen Ottó Márk</v>
          </cell>
          <cell r="O390" t="str">
            <v>Szabolcs-Szatmár-Bereg</v>
          </cell>
          <cell r="P390" t="str">
            <v/>
          </cell>
          <cell r="Q390" t="str">
            <v>A vagy B</v>
          </cell>
          <cell r="R390" t="str">
            <v>OK</v>
          </cell>
          <cell r="S390">
            <v>6</v>
          </cell>
          <cell r="T390" t="str">
            <v/>
          </cell>
          <cell r="U390">
            <v>1</v>
          </cell>
          <cell r="V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</row>
        <row r="391">
          <cell r="I391" t="str">
            <v>Kiskunfélegyházi Batthyány Lajos Általános Iskola</v>
          </cell>
          <cell r="J391" t="str">
            <v>Kiskunfélegyháza</v>
          </cell>
          <cell r="K391" t="str">
            <v>Deák-Antal Miklós</v>
          </cell>
          <cell r="M391" t="str">
            <v>Pelyva Imre Zoltán</v>
          </cell>
          <cell r="O391" t="str">
            <v>Bács-Kiskun</v>
          </cell>
          <cell r="P391" t="str">
            <v/>
          </cell>
          <cell r="Q391" t="str">
            <v>csak B</v>
          </cell>
          <cell r="R391" t="str">
            <v>OK</v>
          </cell>
          <cell r="S391">
            <v>10</v>
          </cell>
          <cell r="T391" t="str">
            <v/>
          </cell>
          <cell r="U391">
            <v>1</v>
          </cell>
          <cell r="V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</row>
        <row r="392">
          <cell r="I392" t="str">
            <v>Magvető Református Magyar - Angol Két Tanítási Nyelvű Általános Iskola és Óvoda</v>
          </cell>
          <cell r="J392" t="str">
            <v>Gyula</v>
          </cell>
          <cell r="K392" t="str">
            <v>Dékány Dávid</v>
          </cell>
          <cell r="M392" t="str">
            <v>Dávid Szilvia</v>
          </cell>
          <cell r="O392" t="str">
            <v>Békés</v>
          </cell>
          <cell r="P392" t="str">
            <v/>
          </cell>
          <cell r="Q392" t="str">
            <v>csak B</v>
          </cell>
          <cell r="R392" t="str">
            <v>OK</v>
          </cell>
          <cell r="S392">
            <v>7</v>
          </cell>
          <cell r="T392" t="str">
            <v/>
          </cell>
          <cell r="U392">
            <v>1</v>
          </cell>
          <cell r="V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</row>
        <row r="393">
          <cell r="I393" t="str">
            <v>Gubányi Károly Általános Iskola</v>
          </cell>
          <cell r="J393" t="str">
            <v>Pilis</v>
          </cell>
          <cell r="K393" t="str">
            <v>Dévényi Roland</v>
          </cell>
          <cell r="M393" t="str">
            <v>Kovács Péter</v>
          </cell>
          <cell r="O393" t="str">
            <v>Pest /Dél</v>
          </cell>
          <cell r="P393" t="str">
            <v>Pilis</v>
          </cell>
          <cell r="Q393" t="str">
            <v>csak B</v>
          </cell>
          <cell r="R393" t="str">
            <v>OK</v>
          </cell>
          <cell r="S393">
            <v>2</v>
          </cell>
          <cell r="T393" t="str">
            <v/>
          </cell>
          <cell r="U393" t="str">
            <v/>
          </cell>
          <cell r="V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</row>
        <row r="394">
          <cell r="I394" t="str">
            <v>Svetits Katolikus Óvoda, Általános Iskola, Gimnázium és Kollégium</v>
          </cell>
          <cell r="J394" t="str">
            <v>Debrecen</v>
          </cell>
          <cell r="K394" t="str">
            <v>Dienes Bence</v>
          </cell>
          <cell r="M394" t="str">
            <v>Szakály Szabolcs</v>
          </cell>
          <cell r="O394" t="str">
            <v>Hajdú-Bihar</v>
          </cell>
          <cell r="P394" t="str">
            <v/>
          </cell>
          <cell r="Q394" t="str">
            <v>csak B</v>
          </cell>
          <cell r="R394" t="str">
            <v>OK</v>
          </cell>
          <cell r="S394">
            <v>6</v>
          </cell>
          <cell r="T394" t="str">
            <v/>
          </cell>
          <cell r="U394">
            <v>1</v>
          </cell>
          <cell r="V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</row>
        <row r="395">
          <cell r="I395" t="str">
            <v>Szabadegyházi Kossuth Lajos Általános Iskola</v>
          </cell>
          <cell r="J395" t="str">
            <v>Szabadegyháza</v>
          </cell>
          <cell r="K395" t="str">
            <v>Dombrovszki Nikolasz</v>
          </cell>
          <cell r="M395" t="str">
            <v>Rittler Gábor Győző</v>
          </cell>
          <cell r="O395" t="str">
            <v>Fejér/Észak</v>
          </cell>
          <cell r="P395" t="str">
            <v>Szabadegyháza</v>
          </cell>
          <cell r="Q395" t="str">
            <v>csak B</v>
          </cell>
          <cell r="R395" t="str">
            <v>OK</v>
          </cell>
          <cell r="S395">
            <v>3</v>
          </cell>
          <cell r="T395" t="str">
            <v/>
          </cell>
          <cell r="U395" t="str">
            <v/>
          </cell>
          <cell r="V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</row>
        <row r="396">
          <cell r="I396" t="str">
            <v>Fészek Waldorf Általános Iskola, Gimnázium és Alapfokú Művészeti Iskola</v>
          </cell>
          <cell r="J396" t="str">
            <v>Solymár</v>
          </cell>
          <cell r="K396" t="str">
            <v>Dudás Noel Flóris</v>
          </cell>
          <cell r="M396" t="str">
            <v>Papp Tibor</v>
          </cell>
          <cell r="O396" t="str">
            <v>Pest/Nyugat</v>
          </cell>
          <cell r="P396" t="str">
            <v>Solymár</v>
          </cell>
          <cell r="Q396" t="str">
            <v>csak B</v>
          </cell>
          <cell r="R396" t="str">
            <v>OK</v>
          </cell>
          <cell r="S396">
            <v>2</v>
          </cell>
          <cell r="T396" t="str">
            <v/>
          </cell>
          <cell r="U396" t="str">
            <v/>
          </cell>
          <cell r="V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</row>
        <row r="397">
          <cell r="I397" t="str">
            <v>Apponyi Albert Általános Iskola</v>
          </cell>
          <cell r="J397" t="str">
            <v>Gencsapáti</v>
          </cell>
          <cell r="K397" t="str">
            <v>Egervölgyi Bálint</v>
          </cell>
          <cell r="M397" t="str">
            <v>Rédecsi Bence</v>
          </cell>
          <cell r="O397" t="str">
            <v>Vas</v>
          </cell>
          <cell r="P397" t="str">
            <v/>
          </cell>
          <cell r="Q397" t="str">
            <v>csak B</v>
          </cell>
          <cell r="R397" t="str">
            <v>OK</v>
          </cell>
          <cell r="S397">
            <v>9</v>
          </cell>
          <cell r="T397" t="str">
            <v/>
          </cell>
          <cell r="U397" t="str">
            <v/>
          </cell>
          <cell r="V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</row>
        <row r="398">
          <cell r="I398" t="str">
            <v>Debreceni Árpád Vezér Általános Iskola</v>
          </cell>
          <cell r="J398" t="str">
            <v>Debrecen</v>
          </cell>
          <cell r="K398" t="str">
            <v>Eke Máté Csaba</v>
          </cell>
          <cell r="M398" t="str">
            <v>Nagy Csaba Imre</v>
          </cell>
          <cell r="O398" t="str">
            <v>Hajdú-Bihar</v>
          </cell>
          <cell r="P398" t="str">
            <v/>
          </cell>
          <cell r="Q398" t="str">
            <v>A vagy B</v>
          </cell>
          <cell r="R398" t="str">
            <v>OK</v>
          </cell>
          <cell r="S398">
            <v>6</v>
          </cell>
          <cell r="T398" t="str">
            <v/>
          </cell>
          <cell r="U398">
            <v>1</v>
          </cell>
          <cell r="V398">
            <v>1</v>
          </cell>
          <cell r="AB398" t="str">
            <v/>
          </cell>
          <cell r="AC398" t="str">
            <v/>
          </cell>
          <cell r="AD398">
            <v>10</v>
          </cell>
          <cell r="AE398">
            <v>0</v>
          </cell>
        </row>
        <row r="399">
          <cell r="I399" t="str">
            <v>Huszár Gál Gimnázium, Általános Iskola, Alapfokú Művészeti Iskola és Óvoda</v>
          </cell>
          <cell r="J399" t="str">
            <v>Debrecen</v>
          </cell>
          <cell r="K399" t="str">
            <v>Erdődi Szilárd</v>
          </cell>
          <cell r="M399" t="str">
            <v>Simon Tamásné</v>
          </cell>
          <cell r="O399" t="str">
            <v>Hajdú-Bihar</v>
          </cell>
          <cell r="P399" t="str">
            <v/>
          </cell>
          <cell r="Q399" t="str">
            <v>csak B</v>
          </cell>
          <cell r="R399" t="str">
            <v>OK</v>
          </cell>
          <cell r="S399">
            <v>6</v>
          </cell>
          <cell r="T399" t="str">
            <v/>
          </cell>
          <cell r="U399" t="str">
            <v/>
          </cell>
          <cell r="V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</row>
        <row r="400">
          <cell r="I400" t="str">
            <v>Apponyi Albert Általános Iskola</v>
          </cell>
          <cell r="J400" t="str">
            <v>Gencsapáti</v>
          </cell>
          <cell r="K400" t="str">
            <v>Eredics Bálint Koppány</v>
          </cell>
          <cell r="M400" t="str">
            <v>Rédecsi Bence</v>
          </cell>
          <cell r="O400" t="str">
            <v>Vas</v>
          </cell>
          <cell r="P400" t="str">
            <v/>
          </cell>
          <cell r="Q400" t="str">
            <v>csak B</v>
          </cell>
          <cell r="R400" t="str">
            <v>OK</v>
          </cell>
          <cell r="S400">
            <v>9</v>
          </cell>
          <cell r="T400" t="str">
            <v/>
          </cell>
          <cell r="U400" t="str">
            <v/>
          </cell>
          <cell r="V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</row>
        <row r="401">
          <cell r="I401" t="str">
            <v>Debreceni Petőfi Sándor Általános Iskola és Alapfokú Művészeti Iskola</v>
          </cell>
          <cell r="J401" t="str">
            <v>Debrecen</v>
          </cell>
          <cell r="K401" t="str">
            <v>Fagyas Zoltán</v>
          </cell>
          <cell r="M401" t="str">
            <v>Szalóki József</v>
          </cell>
          <cell r="O401" t="str">
            <v>Hajdú-Bihar</v>
          </cell>
          <cell r="P401" t="str">
            <v/>
          </cell>
          <cell r="Q401" t="str">
            <v>csak B</v>
          </cell>
          <cell r="R401" t="str">
            <v>OK</v>
          </cell>
          <cell r="S401">
            <v>6</v>
          </cell>
          <cell r="T401" t="str">
            <v/>
          </cell>
          <cell r="U401" t="str">
            <v/>
          </cell>
          <cell r="V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</row>
        <row r="402">
          <cell r="I402" t="str">
            <v>Chernel István Általános Iskola és Gimnázium</v>
          </cell>
          <cell r="J402" t="str">
            <v>Gárdony</v>
          </cell>
          <cell r="K402" t="str">
            <v>Fánczi Gellért</v>
          </cell>
          <cell r="M402" t="str">
            <v>Leinemann Gellért</v>
          </cell>
          <cell r="O402" t="str">
            <v>Fejér/Észak</v>
          </cell>
          <cell r="P402" t="str">
            <v>Gárdony</v>
          </cell>
          <cell r="Q402" t="str">
            <v>A vagy B</v>
          </cell>
          <cell r="R402" t="str">
            <v>OK</v>
          </cell>
          <cell r="S402">
            <v>3</v>
          </cell>
          <cell r="T402" t="str">
            <v/>
          </cell>
          <cell r="U402">
            <v>1</v>
          </cell>
          <cell r="V402">
            <v>1</v>
          </cell>
          <cell r="AB402" t="str">
            <v/>
          </cell>
          <cell r="AC402" t="str">
            <v/>
          </cell>
          <cell r="AD402">
            <v>1</v>
          </cell>
          <cell r="AE402">
            <v>0</v>
          </cell>
        </row>
        <row r="403">
          <cell r="I403" t="str">
            <v>Huszár Gál Gimnázium, Általános Iskola, Alapfokú Művészeti Iskola és Óvoda</v>
          </cell>
          <cell r="J403" t="str">
            <v>Debrecen</v>
          </cell>
          <cell r="K403" t="str">
            <v>Far Zoltán</v>
          </cell>
          <cell r="M403" t="str">
            <v>Simon Tamásné</v>
          </cell>
          <cell r="O403" t="str">
            <v>Hajdú-Bihar</v>
          </cell>
          <cell r="P403" t="str">
            <v/>
          </cell>
          <cell r="Q403" t="str">
            <v>csak B</v>
          </cell>
          <cell r="R403" t="str">
            <v>OK</v>
          </cell>
          <cell r="S403">
            <v>6</v>
          </cell>
          <cell r="T403" t="str">
            <v/>
          </cell>
          <cell r="U403" t="str">
            <v/>
          </cell>
          <cell r="V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</row>
        <row r="404">
          <cell r="I404" t="str">
            <v>Pécsi Bártfa Utcai Általános Iskola</v>
          </cell>
          <cell r="J404" t="str">
            <v>Pécs</v>
          </cell>
          <cell r="K404" t="str">
            <v>Faragó Dénes</v>
          </cell>
          <cell r="M404" t="str">
            <v>Horváth Tamás</v>
          </cell>
          <cell r="O404" t="str">
            <v>Baranya</v>
          </cell>
          <cell r="P404" t="str">
            <v/>
          </cell>
          <cell r="Q404" t="str">
            <v>csak B</v>
          </cell>
          <cell r="R404" t="str">
            <v>OK</v>
          </cell>
          <cell r="S404">
            <v>4</v>
          </cell>
          <cell r="T404" t="str">
            <v/>
          </cell>
          <cell r="U404">
            <v>1</v>
          </cell>
          <cell r="V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</row>
        <row r="405">
          <cell r="I405" t="str">
            <v>Egri Dobó István Gimnázium</v>
          </cell>
          <cell r="J405" t="str">
            <v>Eger</v>
          </cell>
          <cell r="K405" t="str">
            <v>Farkas Balázs</v>
          </cell>
          <cell r="M405" t="str">
            <v>Sashalmi Sándor</v>
          </cell>
          <cell r="O405" t="str">
            <v>Heves</v>
          </cell>
          <cell r="P405" t="str">
            <v/>
          </cell>
          <cell r="Q405" t="str">
            <v>csak B</v>
          </cell>
          <cell r="R405" t="str">
            <v>OK</v>
          </cell>
          <cell r="S405">
            <v>8</v>
          </cell>
          <cell r="T405" t="str">
            <v/>
          </cell>
          <cell r="U405">
            <v>1</v>
          </cell>
          <cell r="V405">
            <v>1</v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</row>
        <row r="406">
          <cell r="I406" t="str">
            <v>Rákóczifalvai II. Rákóczi Ferenc Általános Iskola és Alapfokú Művészeti Iskola</v>
          </cell>
          <cell r="J406" t="str">
            <v>Rákóczifalva</v>
          </cell>
          <cell r="K406" t="str">
            <v>Fazekas Tamás</v>
          </cell>
          <cell r="M406" t="str">
            <v>Ábrahám Zsolt</v>
          </cell>
          <cell r="O406" t="str">
            <v>Jász-Nagykun-Szolnok</v>
          </cell>
          <cell r="P406" t="str">
            <v/>
          </cell>
          <cell r="Q406" t="str">
            <v>csak B</v>
          </cell>
          <cell r="R406" t="str">
            <v>OK</v>
          </cell>
          <cell r="S406">
            <v>10</v>
          </cell>
          <cell r="T406" t="str">
            <v/>
          </cell>
          <cell r="U406" t="str">
            <v/>
          </cell>
          <cell r="V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</row>
        <row r="407">
          <cell r="I407" t="str">
            <v>Kodály Zoltán Magyar Kórusiskola Katolikus Általános Iskola, Gimnázium, Alapfokú Művészeti Iskola és Szakgimnázium</v>
          </cell>
          <cell r="J407" t="str">
            <v>Budapest I. kerület</v>
          </cell>
          <cell r="K407" t="str">
            <v>Fehér Donát</v>
          </cell>
          <cell r="M407" t="str">
            <v>Frigyesi Zoltán</v>
          </cell>
          <cell r="O407" t="str">
            <v>Budapest/Buda</v>
          </cell>
          <cell r="P407" t="str">
            <v>Budapest I. kerület</v>
          </cell>
          <cell r="Q407" t="str">
            <v>csak B</v>
          </cell>
          <cell r="R407" t="str">
            <v>OK</v>
          </cell>
          <cell r="S407">
            <v>1</v>
          </cell>
          <cell r="T407" t="str">
            <v/>
          </cell>
          <cell r="U407" t="str">
            <v/>
          </cell>
          <cell r="V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</row>
        <row r="408">
          <cell r="I408" t="str">
            <v>Kodály Zoltán Magyar Kórusiskola Katolikus Általános Iskola, Gimnázium, Alapfokú Művészeti Iskola és Szakgimnázium</v>
          </cell>
          <cell r="J408" t="str">
            <v>Budapest I. kerület</v>
          </cell>
          <cell r="K408" t="str">
            <v>Fehér Zsigmond</v>
          </cell>
          <cell r="M408" t="str">
            <v>Frigyesi Zoltán</v>
          </cell>
          <cell r="O408" t="str">
            <v>Budapest/Buda</v>
          </cell>
          <cell r="P408" t="str">
            <v>Budapest I. kerület</v>
          </cell>
          <cell r="Q408" t="str">
            <v>csak B</v>
          </cell>
          <cell r="R408" t="str">
            <v>OK</v>
          </cell>
          <cell r="S408">
            <v>1</v>
          </cell>
          <cell r="T408" t="str">
            <v/>
          </cell>
          <cell r="U408">
            <v>1</v>
          </cell>
          <cell r="V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</row>
        <row r="409">
          <cell r="I409" t="str">
            <v>Békéscsabai Petőfi Utcai Általános Iskola</v>
          </cell>
          <cell r="J409" t="str">
            <v>Békéscsaba</v>
          </cell>
          <cell r="K409" t="str">
            <v>Fekete Zalán</v>
          </cell>
          <cell r="M409" t="str">
            <v>Hegedűs József</v>
          </cell>
          <cell r="O409" t="str">
            <v>Békés</v>
          </cell>
          <cell r="P409" t="str">
            <v/>
          </cell>
          <cell r="Q409" t="str">
            <v>csak B</v>
          </cell>
          <cell r="R409" t="str">
            <v>OK</v>
          </cell>
          <cell r="S409">
            <v>7</v>
          </cell>
          <cell r="T409" t="str">
            <v/>
          </cell>
          <cell r="U409">
            <v>1</v>
          </cell>
          <cell r="V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</row>
        <row r="410">
          <cell r="I410" t="str">
            <v>Huszár Gál Gimnázium, Általános Iskola, Alapfokú Művészeti Iskola és Óvoda</v>
          </cell>
          <cell r="J410" t="str">
            <v>Debrecen</v>
          </cell>
          <cell r="K410" t="str">
            <v>Fenyves Noel Benett</v>
          </cell>
          <cell r="M410" t="str">
            <v>Simon Tamásné</v>
          </cell>
          <cell r="O410" t="str">
            <v>Hajdú-Bihar</v>
          </cell>
          <cell r="P410" t="str">
            <v/>
          </cell>
          <cell r="Q410" t="str">
            <v>csak B</v>
          </cell>
          <cell r="R410" t="str">
            <v>OK</v>
          </cell>
          <cell r="S410">
            <v>6</v>
          </cell>
          <cell r="T410" t="str">
            <v/>
          </cell>
          <cell r="U410" t="str">
            <v/>
          </cell>
          <cell r="V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</row>
        <row r="411">
          <cell r="I411" t="str">
            <v>Tapolcai Bárdos Lajos Általános Iskola</v>
          </cell>
          <cell r="J411" t="str">
            <v>Tapolca</v>
          </cell>
          <cell r="K411" t="str">
            <v>Ferenczi Botond</v>
          </cell>
          <cell r="M411" t="str">
            <v>Gyarmati Zoltánné</v>
          </cell>
          <cell r="O411" t="str">
            <v>Veszprém</v>
          </cell>
          <cell r="P411" t="str">
            <v/>
          </cell>
          <cell r="Q411" t="str">
            <v>csak B</v>
          </cell>
          <cell r="R411" t="str">
            <v>OK</v>
          </cell>
          <cell r="S411">
            <v>5</v>
          </cell>
          <cell r="T411" t="str">
            <v/>
          </cell>
          <cell r="U411" t="str">
            <v/>
          </cell>
          <cell r="V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</row>
        <row r="412">
          <cell r="I412" t="str">
            <v>Szent István Katolikus Általános Iskola</v>
          </cell>
          <cell r="J412" t="str">
            <v>Mezőkövesd</v>
          </cell>
          <cell r="K412" t="str">
            <v>Ferenczi Kornél</v>
          </cell>
          <cell r="M412" t="str">
            <v>Csuhai Katalin</v>
          </cell>
          <cell r="O412" t="str">
            <v>Borsod-Abaúj-Zemplén</v>
          </cell>
          <cell r="P412" t="str">
            <v/>
          </cell>
          <cell r="Q412" t="str">
            <v>csak B</v>
          </cell>
          <cell r="R412" t="str">
            <v>OK</v>
          </cell>
          <cell r="S412">
            <v>8</v>
          </cell>
          <cell r="T412" t="str">
            <v/>
          </cell>
          <cell r="U412">
            <v>1</v>
          </cell>
          <cell r="V412">
            <v>1</v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</row>
        <row r="413">
          <cell r="I413" t="str">
            <v>Család Általános Iskola és Alapfokú Művészeti Iskola</v>
          </cell>
          <cell r="J413" t="str">
            <v>Keszthely</v>
          </cell>
          <cell r="K413" t="str">
            <v>Fischl Baján Levente</v>
          </cell>
          <cell r="M413" t="str">
            <v>Kiss István</v>
          </cell>
          <cell r="O413" t="str">
            <v>Zala</v>
          </cell>
          <cell r="P413" t="str">
            <v/>
          </cell>
          <cell r="Q413" t="str">
            <v>csak B</v>
          </cell>
          <cell r="R413" t="str">
            <v>OK</v>
          </cell>
          <cell r="S413">
            <v>9</v>
          </cell>
          <cell r="T413" t="str">
            <v/>
          </cell>
          <cell r="U413">
            <v>1</v>
          </cell>
          <cell r="V413">
            <v>1</v>
          </cell>
          <cell r="AB413" t="str">
            <v/>
          </cell>
          <cell r="AC413" t="str">
            <v/>
          </cell>
          <cell r="AD413">
            <v>1</v>
          </cell>
          <cell r="AE413">
            <v>0</v>
          </cell>
        </row>
        <row r="414">
          <cell r="I414" t="str">
            <v>Gyulai Implom József Általános Iskola</v>
          </cell>
          <cell r="J414" t="str">
            <v>Gyula</v>
          </cell>
          <cell r="K414" t="str">
            <v>Flinta Bence</v>
          </cell>
          <cell r="M414" t="str">
            <v>Pluhár János</v>
          </cell>
          <cell r="O414" t="str">
            <v>Békés</v>
          </cell>
          <cell r="P414" t="str">
            <v/>
          </cell>
          <cell r="Q414" t="str">
            <v>csak B</v>
          </cell>
          <cell r="R414" t="str">
            <v>OK</v>
          </cell>
          <cell r="S414">
            <v>7</v>
          </cell>
          <cell r="T414" t="str">
            <v/>
          </cell>
          <cell r="U414" t="str">
            <v/>
          </cell>
          <cell r="V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</row>
        <row r="415">
          <cell r="I415" t="str">
            <v>Hétvezér Általános Iskola</v>
          </cell>
          <cell r="J415" t="str">
            <v>Székesfehérvár</v>
          </cell>
          <cell r="K415" t="str">
            <v>Fodor Pál</v>
          </cell>
          <cell r="M415" t="str">
            <v>Farkas Andrea</v>
          </cell>
          <cell r="N415" t="str">
            <v>Nagy Szabó Levente, Györök Zoltán</v>
          </cell>
          <cell r="O415" t="str">
            <v>Fejér/Székesfehérvár</v>
          </cell>
          <cell r="P415" t="str">
            <v>Székesfehérvár</v>
          </cell>
          <cell r="Q415" t="str">
            <v>csak B</v>
          </cell>
          <cell r="R415" t="str">
            <v>OK</v>
          </cell>
          <cell r="S415">
            <v>3</v>
          </cell>
          <cell r="T415" t="str">
            <v/>
          </cell>
          <cell r="U415">
            <v>1</v>
          </cell>
          <cell r="V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</row>
        <row r="416">
          <cell r="I416" t="str">
            <v>Kesjár Csaba Általános Iskola</v>
          </cell>
          <cell r="J416" t="str">
            <v>Budaörs</v>
          </cell>
          <cell r="K416" t="str">
            <v>Forgács Márk</v>
          </cell>
          <cell r="M416" t="str">
            <v>Kundermann-Weisz Georgina</v>
          </cell>
          <cell r="O416" t="str">
            <v>Pest/Nyugat</v>
          </cell>
          <cell r="P416" t="str">
            <v>Budaörs</v>
          </cell>
          <cell r="Q416" t="str">
            <v>A vagy B</v>
          </cell>
          <cell r="R416" t="str">
            <v>OK</v>
          </cell>
          <cell r="S416">
            <v>2</v>
          </cell>
          <cell r="T416" t="str">
            <v/>
          </cell>
          <cell r="U416">
            <v>1</v>
          </cell>
          <cell r="V416">
            <v>1</v>
          </cell>
          <cell r="AB416" t="str">
            <v/>
          </cell>
          <cell r="AC416" t="str">
            <v/>
          </cell>
          <cell r="AD416">
            <v>2</v>
          </cell>
          <cell r="AE416">
            <v>0</v>
          </cell>
        </row>
        <row r="417">
          <cell r="I417" t="str">
            <v>Család Általános Iskola és Alapfokú Művészeti Iskola</v>
          </cell>
          <cell r="J417" t="str">
            <v>Keszthely</v>
          </cell>
          <cell r="K417" t="str">
            <v>Frank Domonkos</v>
          </cell>
          <cell r="M417" t="str">
            <v>Cseberkó Romina</v>
          </cell>
          <cell r="O417" t="str">
            <v>Zala</v>
          </cell>
          <cell r="P417" t="str">
            <v/>
          </cell>
          <cell r="Q417" t="str">
            <v>csak B</v>
          </cell>
          <cell r="R417" t="str">
            <v>OK</v>
          </cell>
          <cell r="S417">
            <v>9</v>
          </cell>
          <cell r="T417" t="str">
            <v/>
          </cell>
          <cell r="U417">
            <v>1</v>
          </cell>
          <cell r="V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</row>
        <row r="418">
          <cell r="I418" t="str">
            <v>ELTE Bolyai János Gyakorló Általános Iskola és Gimnázium</v>
          </cell>
          <cell r="J418" t="str">
            <v>Szombathely</v>
          </cell>
          <cell r="K418" t="str">
            <v>Fukszberger Ádám Balázs</v>
          </cell>
          <cell r="M418" t="str">
            <v>Tuider Milán</v>
          </cell>
          <cell r="O418" t="str">
            <v>Vas</v>
          </cell>
          <cell r="P418" t="str">
            <v/>
          </cell>
          <cell r="Q418" t="str">
            <v>csak B</v>
          </cell>
          <cell r="R418" t="str">
            <v>OK</v>
          </cell>
          <cell r="S418">
            <v>9</v>
          </cell>
          <cell r="T418" t="str">
            <v/>
          </cell>
          <cell r="U418">
            <v>1</v>
          </cell>
          <cell r="V418">
            <v>1</v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</row>
        <row r="419">
          <cell r="I419" t="str">
            <v>Csertán Sándor Általános Iskola</v>
          </cell>
          <cell r="J419" t="str">
            <v>Alsónemesapáti</v>
          </cell>
          <cell r="K419" t="str">
            <v>Gaál Mihály</v>
          </cell>
          <cell r="M419" t="str">
            <v>Vincze Enikő Márta</v>
          </cell>
          <cell r="O419" t="str">
            <v>Zala</v>
          </cell>
          <cell r="P419" t="str">
            <v/>
          </cell>
          <cell r="Q419" t="str">
            <v>csak B</v>
          </cell>
          <cell r="R419" t="str">
            <v>OK</v>
          </cell>
          <cell r="S419">
            <v>9</v>
          </cell>
          <cell r="T419" t="str">
            <v/>
          </cell>
          <cell r="U419">
            <v>1</v>
          </cell>
          <cell r="V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</row>
        <row r="420">
          <cell r="I420" t="str">
            <v>Debreceni Árpád Vezér Általános Iskola</v>
          </cell>
          <cell r="J420" t="str">
            <v>Debrecen</v>
          </cell>
          <cell r="K420" t="str">
            <v>Galambos Máté</v>
          </cell>
          <cell r="M420" t="str">
            <v>Nagy Csaba Imre</v>
          </cell>
          <cell r="O420" t="str">
            <v>Hajdú-Bihar</v>
          </cell>
          <cell r="P420" t="str">
            <v/>
          </cell>
          <cell r="Q420" t="str">
            <v>csak B</v>
          </cell>
          <cell r="R420" t="str">
            <v>OK</v>
          </cell>
          <cell r="S420">
            <v>6</v>
          </cell>
          <cell r="T420" t="str">
            <v/>
          </cell>
          <cell r="U420">
            <v>1</v>
          </cell>
          <cell r="V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</row>
        <row r="421">
          <cell r="I421" t="str">
            <v>Debreceni Lorántffy Zsuzsanna Általános Iskola</v>
          </cell>
          <cell r="J421" t="str">
            <v>Debrecen</v>
          </cell>
          <cell r="K421" t="str">
            <v>Garda Levente</v>
          </cell>
          <cell r="M421" t="str">
            <v>Soós Csabáné</v>
          </cell>
          <cell r="O421" t="str">
            <v>Hajdú-Bihar</v>
          </cell>
          <cell r="P421" t="str">
            <v/>
          </cell>
          <cell r="Q421" t="str">
            <v>csak B</v>
          </cell>
          <cell r="R421" t="str">
            <v>OK</v>
          </cell>
          <cell r="S421">
            <v>6</v>
          </cell>
          <cell r="T421" t="str">
            <v/>
          </cell>
          <cell r="U421" t="str">
            <v/>
          </cell>
          <cell r="V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</row>
        <row r="422">
          <cell r="I422" t="str">
            <v>Talentum Baptista Általános Iskola</v>
          </cell>
          <cell r="J422" t="str">
            <v>Debrecen</v>
          </cell>
          <cell r="K422" t="str">
            <v>Gavallér Zsombor</v>
          </cell>
          <cell r="M422" t="str">
            <v>Kiss Dániel</v>
          </cell>
          <cell r="O422" t="str">
            <v>Hajdú-Bihar</v>
          </cell>
          <cell r="P422" t="str">
            <v/>
          </cell>
          <cell r="Q422" t="str">
            <v>csak B</v>
          </cell>
          <cell r="R422" t="str">
            <v>OK</v>
          </cell>
          <cell r="S422">
            <v>6</v>
          </cell>
          <cell r="T422" t="str">
            <v/>
          </cell>
          <cell r="U422" t="str">
            <v/>
          </cell>
          <cell r="V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</row>
        <row r="423">
          <cell r="I423" t="str">
            <v>Szent Pantaleimon Görögkatolikus Óvoda, Általános Iskola és Alapfokú Művészeti Iskola</v>
          </cell>
          <cell r="J423" t="str">
            <v>Dunaújváros</v>
          </cell>
          <cell r="K423" t="str">
            <v>Gerendai Péter</v>
          </cell>
          <cell r="M423" t="str">
            <v>Sárai-Szabó Dóra</v>
          </cell>
          <cell r="O423" t="str">
            <v>Fejér/Dél</v>
          </cell>
          <cell r="P423" t="str">
            <v>Dunaújváros</v>
          </cell>
          <cell r="Q423" t="str">
            <v>A vagy B</v>
          </cell>
          <cell r="R423" t="str">
            <v>OK</v>
          </cell>
          <cell r="S423">
            <v>3</v>
          </cell>
          <cell r="T423" t="str">
            <v/>
          </cell>
          <cell r="U423">
            <v>1</v>
          </cell>
          <cell r="V423">
            <v>1</v>
          </cell>
          <cell r="AB423" t="str">
            <v/>
          </cell>
          <cell r="AC423" t="str">
            <v/>
          </cell>
          <cell r="AD423">
            <v>0</v>
          </cell>
          <cell r="AE423">
            <v>0</v>
          </cell>
        </row>
        <row r="424">
          <cell r="I424" t="str">
            <v>Seregélyesi Baptista Általános Iskola és Alapfokú Művészeti Iskola</v>
          </cell>
          <cell r="J424" t="str">
            <v>Seregélyes</v>
          </cell>
          <cell r="K424" t="str">
            <v>Gergely Dávid</v>
          </cell>
          <cell r="M424" t="str">
            <v>Karkóné Lukácsy Marianna</v>
          </cell>
          <cell r="O424" t="str">
            <v>Fejér/Székesfehérvár</v>
          </cell>
          <cell r="P424" t="str">
            <v>Seregélyes</v>
          </cell>
          <cell r="Q424" t="str">
            <v>csak B</v>
          </cell>
          <cell r="R424" t="str">
            <v>OK</v>
          </cell>
          <cell r="S424">
            <v>3</v>
          </cell>
          <cell r="T424" t="str">
            <v/>
          </cell>
          <cell r="U424">
            <v>1</v>
          </cell>
          <cell r="V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</row>
        <row r="425">
          <cell r="I425" t="str">
            <v>Tapolcai Bárdos Lajos Általános Iskola</v>
          </cell>
          <cell r="J425" t="str">
            <v>Tapolca</v>
          </cell>
          <cell r="K425" t="str">
            <v>Gergely Levente</v>
          </cell>
          <cell r="M425" t="str">
            <v>Gyarmati Zoltánné</v>
          </cell>
          <cell r="O425" t="str">
            <v>Veszprém</v>
          </cell>
          <cell r="P425" t="str">
            <v/>
          </cell>
          <cell r="Q425" t="str">
            <v>csak B</v>
          </cell>
          <cell r="R425" t="str">
            <v>OK</v>
          </cell>
          <cell r="S425">
            <v>5</v>
          </cell>
          <cell r="T425" t="str">
            <v/>
          </cell>
          <cell r="U425" t="str">
            <v/>
          </cell>
          <cell r="V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</row>
        <row r="426">
          <cell r="I426" t="str">
            <v>Tapolcai Bárdos Lajos Általános Iskola</v>
          </cell>
          <cell r="J426" t="str">
            <v>Tapolca</v>
          </cell>
          <cell r="K426" t="str">
            <v>Gergely Zalán</v>
          </cell>
          <cell r="M426" t="str">
            <v>Gyarmati Zoltánné</v>
          </cell>
          <cell r="O426" t="str">
            <v>Veszprém</v>
          </cell>
          <cell r="P426" t="str">
            <v/>
          </cell>
          <cell r="Q426" t="str">
            <v>csak B</v>
          </cell>
          <cell r="R426" t="str">
            <v>OK</v>
          </cell>
          <cell r="S426">
            <v>5</v>
          </cell>
          <cell r="T426" t="str">
            <v/>
          </cell>
          <cell r="U426" t="str">
            <v/>
          </cell>
          <cell r="V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</row>
        <row r="427">
          <cell r="I427" t="str">
            <v>Dánszentmiklósi Ady Endre Általános Iskola és Alapfokú Művészeti Iskola</v>
          </cell>
          <cell r="J427" t="str">
            <v>Dánszentmiklós</v>
          </cell>
          <cell r="K427" t="str">
            <v>Gergi Dániel</v>
          </cell>
          <cell r="M427" t="str">
            <v>Hrubi Dénesné</v>
          </cell>
          <cell r="O427" t="str">
            <v>Pest /Dél</v>
          </cell>
          <cell r="P427" t="str">
            <v>Dánszentmiklós</v>
          </cell>
          <cell r="Q427" t="str">
            <v>csak B</v>
          </cell>
          <cell r="R427" t="str">
            <v>OK</v>
          </cell>
          <cell r="S427">
            <v>2</v>
          </cell>
          <cell r="T427" t="str">
            <v/>
          </cell>
          <cell r="U427">
            <v>1</v>
          </cell>
          <cell r="V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</row>
        <row r="428">
          <cell r="I428" t="str">
            <v>Tessedik Sámuel Általános Iskola</v>
          </cell>
          <cell r="J428" t="str">
            <v>Albertirsa</v>
          </cell>
          <cell r="K428" t="str">
            <v>Göbölös Milán</v>
          </cell>
          <cell r="M428" t="str">
            <v>Nagy Csaba</v>
          </cell>
          <cell r="O428" t="str">
            <v>Pest /Dél</v>
          </cell>
          <cell r="P428" t="str">
            <v>Albertirsa</v>
          </cell>
          <cell r="Q428" t="str">
            <v>csak B</v>
          </cell>
          <cell r="R428" t="str">
            <v>OK</v>
          </cell>
          <cell r="S428">
            <v>2</v>
          </cell>
          <cell r="T428" t="str">
            <v/>
          </cell>
          <cell r="U428">
            <v>1</v>
          </cell>
          <cell r="V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</row>
        <row r="429">
          <cell r="I429" t="str">
            <v>Napraforgó Waldorf Általános Iskola, Gimnázium és Alapfokú Művészeti Iskola</v>
          </cell>
          <cell r="J429" t="str">
            <v>Debrecen</v>
          </cell>
          <cell r="K429" t="str">
            <v>Gulyás Áron</v>
          </cell>
          <cell r="M429" t="str">
            <v>Marosvölgyi Tamás</v>
          </cell>
          <cell r="N429" t="str">
            <v>Mester József</v>
          </cell>
          <cell r="O429" t="str">
            <v>Hajdú-Bihar</v>
          </cell>
          <cell r="P429" t="str">
            <v/>
          </cell>
          <cell r="Q429" t="str">
            <v>csak B</v>
          </cell>
          <cell r="R429" t="str">
            <v>OK</v>
          </cell>
          <cell r="S429">
            <v>6</v>
          </cell>
          <cell r="T429" t="str">
            <v/>
          </cell>
          <cell r="U429" t="str">
            <v/>
          </cell>
          <cell r="V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</row>
        <row r="430">
          <cell r="I430" t="str">
            <v>Béke Utcai Általános Iskola</v>
          </cell>
          <cell r="J430" t="str">
            <v>Szeged</v>
          </cell>
          <cell r="K430" t="str">
            <v>Gulyás Máté</v>
          </cell>
          <cell r="M430" t="str">
            <v>Dlusztus-Páble Erzsébet Júlia</v>
          </cell>
          <cell r="O430" t="str">
            <v>Csongrád-Csanád</v>
          </cell>
          <cell r="P430" t="str">
            <v/>
          </cell>
          <cell r="Q430" t="str">
            <v>csak B</v>
          </cell>
          <cell r="R430" t="str">
            <v>OK</v>
          </cell>
          <cell r="S430">
            <v>7</v>
          </cell>
          <cell r="T430" t="str">
            <v/>
          </cell>
          <cell r="U430">
            <v>1</v>
          </cell>
          <cell r="V430">
            <v>1</v>
          </cell>
          <cell r="AB430" t="str">
            <v/>
          </cell>
          <cell r="AC430" t="str">
            <v/>
          </cell>
          <cell r="AD430">
            <v>0</v>
          </cell>
          <cell r="AE430">
            <v>0</v>
          </cell>
        </row>
        <row r="431">
          <cell r="I431" t="str">
            <v>Debreceni Petőfi Sándor Általános Iskola és Alapfokú Művészeti Iskola</v>
          </cell>
          <cell r="J431" t="str">
            <v>Debrecen</v>
          </cell>
          <cell r="K431" t="str">
            <v>Gutman Tibor Leó</v>
          </cell>
          <cell r="M431" t="str">
            <v>Vidáné Szikora Andrea Ildikó</v>
          </cell>
          <cell r="N431" t="str">
            <v>Mester József</v>
          </cell>
          <cell r="O431" t="str">
            <v>Hajdú-Bihar</v>
          </cell>
          <cell r="P431" t="str">
            <v/>
          </cell>
          <cell r="Q431" t="str">
            <v>A vagy B</v>
          </cell>
          <cell r="R431" t="str">
            <v>OK</v>
          </cell>
          <cell r="S431">
            <v>6</v>
          </cell>
          <cell r="T431" t="str">
            <v/>
          </cell>
          <cell r="U431" t="str">
            <v/>
          </cell>
          <cell r="V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</row>
        <row r="432">
          <cell r="I432" t="str">
            <v>Toronyi Gazdag Gyula Általános Iskola</v>
          </cell>
          <cell r="J432" t="str">
            <v>Torony</v>
          </cell>
          <cell r="K432" t="str">
            <v>Gyenese Péter</v>
          </cell>
          <cell r="M432" t="str">
            <v>Bingerné Sőre Csilla</v>
          </cell>
          <cell r="N432" t="str">
            <v>Varga Lívia</v>
          </cell>
          <cell r="O432" t="str">
            <v>Vas</v>
          </cell>
          <cell r="P432" t="str">
            <v/>
          </cell>
          <cell r="Q432" t="str">
            <v>csak B</v>
          </cell>
          <cell r="R432" t="str">
            <v>OK</v>
          </cell>
          <cell r="S432">
            <v>9</v>
          </cell>
          <cell r="T432" t="str">
            <v/>
          </cell>
          <cell r="U432">
            <v>1</v>
          </cell>
          <cell r="V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</row>
        <row r="433">
          <cell r="I433" t="str">
            <v>Gödöllői Waldorf Általános Iskola és Alapfokú Művészeti Iskola</v>
          </cell>
          <cell r="J433" t="str">
            <v>Gödöllő</v>
          </cell>
          <cell r="K433" t="str">
            <v>György Dénes</v>
          </cell>
          <cell r="M433" t="str">
            <v>Benson Barbara</v>
          </cell>
          <cell r="O433" t="str">
            <v>Pest/Észak</v>
          </cell>
          <cell r="P433" t="str">
            <v>Gödöllő</v>
          </cell>
          <cell r="Q433" t="str">
            <v>A vagy B</v>
          </cell>
          <cell r="R433" t="str">
            <v>OK</v>
          </cell>
          <cell r="S433">
            <v>2</v>
          </cell>
          <cell r="T433" t="str">
            <v/>
          </cell>
          <cell r="U433">
            <v>1</v>
          </cell>
          <cell r="V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</row>
        <row r="434">
          <cell r="I434" t="str">
            <v>Szegedi Arany János Általános Iskola</v>
          </cell>
          <cell r="J434" t="str">
            <v>Szeged</v>
          </cell>
          <cell r="K434" t="str">
            <v>Gyuris Dominik</v>
          </cell>
          <cell r="M434" t="str">
            <v>Varga Tamás Árpád</v>
          </cell>
          <cell r="N434" t="str">
            <v>Csató Zsolt</v>
          </cell>
          <cell r="O434" t="str">
            <v>Csongrád-Csanád</v>
          </cell>
          <cell r="P434" t="str">
            <v/>
          </cell>
          <cell r="Q434" t="str">
            <v>csak B</v>
          </cell>
          <cell r="R434" t="str">
            <v>OK</v>
          </cell>
          <cell r="S434">
            <v>7</v>
          </cell>
          <cell r="T434" t="str">
            <v/>
          </cell>
          <cell r="U434">
            <v>1</v>
          </cell>
          <cell r="V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</row>
        <row r="435">
          <cell r="I435" t="str">
            <v>Kárpáti János Általános Iskola és Alapfokú Művészeti Iskola</v>
          </cell>
          <cell r="J435" t="str">
            <v>Gyenesdiás</v>
          </cell>
          <cell r="K435" t="str">
            <v>Gyutai Zente</v>
          </cell>
          <cell r="M435" t="str">
            <v>Berta András</v>
          </cell>
          <cell r="O435" t="str">
            <v>Zala</v>
          </cell>
          <cell r="P435" t="str">
            <v/>
          </cell>
          <cell r="Q435" t="str">
            <v>csak B</v>
          </cell>
          <cell r="R435" t="str">
            <v>OK</v>
          </cell>
          <cell r="S435">
            <v>9</v>
          </cell>
          <cell r="T435" t="str">
            <v/>
          </cell>
          <cell r="U435">
            <v>1</v>
          </cell>
          <cell r="V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</row>
        <row r="436">
          <cell r="I436" t="str">
            <v>Huszár Gál Gimnázium, Általános Iskola, Alapfokú Művészeti Iskola és Óvoda</v>
          </cell>
          <cell r="J436" t="str">
            <v>Debrecen</v>
          </cell>
          <cell r="K436" t="str">
            <v>Hadnagy Dániel</v>
          </cell>
          <cell r="M436" t="str">
            <v>Simon Tamásné</v>
          </cell>
          <cell r="O436" t="str">
            <v>Hajdú-Bihar</v>
          </cell>
          <cell r="P436" t="str">
            <v/>
          </cell>
          <cell r="Q436" t="str">
            <v>csak B</v>
          </cell>
          <cell r="R436" t="str">
            <v>OK</v>
          </cell>
          <cell r="S436">
            <v>6</v>
          </cell>
          <cell r="T436" t="str">
            <v/>
          </cell>
          <cell r="U436" t="str">
            <v/>
          </cell>
          <cell r="V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</row>
        <row r="437">
          <cell r="I437" t="str">
            <v>Debreceni Bocskai István Általános Iskola</v>
          </cell>
          <cell r="J437" t="str">
            <v>Debrecen</v>
          </cell>
          <cell r="K437" t="str">
            <v>Hajdu Botond</v>
          </cell>
          <cell r="M437" t="str">
            <v>Szilágyi László</v>
          </cell>
          <cell r="O437" t="str">
            <v>Hajdú-Bihar</v>
          </cell>
          <cell r="P437" t="str">
            <v/>
          </cell>
          <cell r="Q437" t="str">
            <v>A vagy B</v>
          </cell>
          <cell r="R437" t="str">
            <v>OK</v>
          </cell>
          <cell r="S437">
            <v>6</v>
          </cell>
          <cell r="T437" t="str">
            <v/>
          </cell>
          <cell r="U437" t="str">
            <v/>
          </cell>
          <cell r="V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</row>
        <row r="438">
          <cell r="I438" t="str">
            <v>Huszár Gál Gimnázium, Általános Iskola, Alapfokú Művészeti Iskola és Óvoda</v>
          </cell>
          <cell r="J438" t="str">
            <v>Debrecen</v>
          </cell>
          <cell r="K438" t="str">
            <v>Háló Erik</v>
          </cell>
          <cell r="M438" t="str">
            <v>Simon Tamásné</v>
          </cell>
          <cell r="O438" t="str">
            <v>Hajdú-Bihar</v>
          </cell>
          <cell r="P438" t="str">
            <v/>
          </cell>
          <cell r="Q438" t="str">
            <v>csak B</v>
          </cell>
          <cell r="R438" t="str">
            <v>OK</v>
          </cell>
          <cell r="S438">
            <v>6</v>
          </cell>
          <cell r="T438" t="str">
            <v/>
          </cell>
          <cell r="U438" t="str">
            <v/>
          </cell>
          <cell r="V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</row>
        <row r="439">
          <cell r="I439" t="str">
            <v>Szabadegyházi Kossuth Lajos Általános Iskola</v>
          </cell>
          <cell r="J439" t="str">
            <v>Szabadegyháza</v>
          </cell>
          <cell r="K439" t="str">
            <v>Heiczinger Áron László</v>
          </cell>
          <cell r="M439" t="str">
            <v>Rittler Gábor Győző</v>
          </cell>
          <cell r="O439" t="str">
            <v>Fejér/Észak</v>
          </cell>
          <cell r="P439" t="str">
            <v>Szabadegyháza</v>
          </cell>
          <cell r="Q439" t="str">
            <v>csak B</v>
          </cell>
          <cell r="R439" t="str">
            <v>OK</v>
          </cell>
          <cell r="S439">
            <v>3</v>
          </cell>
          <cell r="T439" t="str">
            <v/>
          </cell>
          <cell r="U439" t="str">
            <v/>
          </cell>
          <cell r="V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</row>
        <row r="440">
          <cell r="I440" t="str">
            <v>Szent Gellért Katolikus Általános Iskola és Gimnázium</v>
          </cell>
          <cell r="J440" t="str">
            <v>Budapest I. kerület</v>
          </cell>
          <cell r="K440" t="str">
            <v>Helmle Bertalan</v>
          </cell>
          <cell r="M440" t="str">
            <v>Pethő András</v>
          </cell>
          <cell r="O440" t="str">
            <v>Budapest/Buda</v>
          </cell>
          <cell r="P440" t="str">
            <v>Budapest I. kerület</v>
          </cell>
          <cell r="Q440" t="str">
            <v>A vagy B</v>
          </cell>
          <cell r="R440" t="str">
            <v>OK</v>
          </cell>
          <cell r="S440">
            <v>1</v>
          </cell>
          <cell r="T440" t="str">
            <v/>
          </cell>
          <cell r="U440">
            <v>1</v>
          </cell>
          <cell r="V440">
            <v>1</v>
          </cell>
          <cell r="AB440" t="str">
            <v/>
          </cell>
          <cell r="AC440" t="str">
            <v/>
          </cell>
          <cell r="AD440">
            <v>2</v>
          </cell>
          <cell r="AE440">
            <v>0</v>
          </cell>
        </row>
        <row r="441">
          <cell r="I441" t="str">
            <v>Pécsi Bártfa Utcai Általános Iskola</v>
          </cell>
          <cell r="J441" t="str">
            <v>Pécs</v>
          </cell>
          <cell r="K441" t="str">
            <v>Hering Noel László</v>
          </cell>
          <cell r="M441" t="str">
            <v>Horváth Tamás</v>
          </cell>
          <cell r="O441" t="str">
            <v>Baranya</v>
          </cell>
          <cell r="P441" t="str">
            <v/>
          </cell>
          <cell r="Q441" t="str">
            <v>csak B</v>
          </cell>
          <cell r="R441" t="str">
            <v>OK</v>
          </cell>
          <cell r="S441">
            <v>4</v>
          </cell>
          <cell r="T441" t="str">
            <v/>
          </cell>
          <cell r="U441">
            <v>1</v>
          </cell>
          <cell r="V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</row>
        <row r="442">
          <cell r="I442" t="str">
            <v>Érdi Batthyány Sportiskolai Általános Iskola és Gimnázium</v>
          </cell>
          <cell r="J442" t="str">
            <v>Érd</v>
          </cell>
          <cell r="K442" t="str">
            <v>Horváth Adrián</v>
          </cell>
          <cell r="M442" t="str">
            <v>Tornai Tibor</v>
          </cell>
          <cell r="O442" t="str">
            <v>Pest/Nyugat</v>
          </cell>
          <cell r="P442" t="str">
            <v>Érd</v>
          </cell>
          <cell r="Q442" t="str">
            <v>A vagy B</v>
          </cell>
          <cell r="R442" t="str">
            <v>OK</v>
          </cell>
          <cell r="S442">
            <v>2</v>
          </cell>
          <cell r="T442" t="str">
            <v/>
          </cell>
          <cell r="U442">
            <v>1</v>
          </cell>
          <cell r="V442">
            <v>1</v>
          </cell>
          <cell r="AB442" t="str">
            <v/>
          </cell>
          <cell r="AC442" t="str">
            <v/>
          </cell>
          <cell r="AD442">
            <v>1</v>
          </cell>
          <cell r="AE442">
            <v>0</v>
          </cell>
        </row>
        <row r="443">
          <cell r="I443" t="str">
            <v>Csertán Sándor Általános Iskola</v>
          </cell>
          <cell r="J443" t="str">
            <v>Alsónemesapáti</v>
          </cell>
          <cell r="K443" t="str">
            <v>Horváth József</v>
          </cell>
          <cell r="M443" t="str">
            <v>Vincze Enikő Márta</v>
          </cell>
          <cell r="O443" t="str">
            <v>Zala</v>
          </cell>
          <cell r="P443" t="str">
            <v/>
          </cell>
          <cell r="Q443" t="str">
            <v>csak B</v>
          </cell>
          <cell r="R443" t="str">
            <v>OK</v>
          </cell>
          <cell r="S443">
            <v>9</v>
          </cell>
          <cell r="T443" t="str">
            <v/>
          </cell>
          <cell r="U443" t="str">
            <v/>
          </cell>
          <cell r="V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</row>
        <row r="444">
          <cell r="I444" t="str">
            <v>Újszászi Vörösmarty Mihály Általános Iskola</v>
          </cell>
          <cell r="J444" t="str">
            <v>Újszász</v>
          </cell>
          <cell r="K444" t="str">
            <v>Horváth Levente László</v>
          </cell>
          <cell r="M444" t="str">
            <v>Tóth Gábor</v>
          </cell>
          <cell r="O444" t="str">
            <v>Jász-Nagykun-Szolnok</v>
          </cell>
          <cell r="P444" t="str">
            <v/>
          </cell>
          <cell r="Q444" t="str">
            <v>csak B</v>
          </cell>
          <cell r="R444" t="str">
            <v>OK</v>
          </cell>
          <cell r="S444">
            <v>10</v>
          </cell>
          <cell r="T444" t="str">
            <v/>
          </cell>
          <cell r="U444">
            <v>1</v>
          </cell>
          <cell r="V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</row>
        <row r="445">
          <cell r="I445" t="str">
            <v>Nagyboldogasszony Római Katolikus Gimnázium, Általános Iskola és Alapfokú Művészeti Iskola</v>
          </cell>
          <cell r="J445" t="str">
            <v>Kaposvár</v>
          </cell>
          <cell r="K445" t="str">
            <v>Hüse Márton</v>
          </cell>
          <cell r="M445" t="str">
            <v>Gundy Richárd</v>
          </cell>
          <cell r="O445" t="str">
            <v>Somogy</v>
          </cell>
          <cell r="P445" t="str">
            <v/>
          </cell>
          <cell r="Q445" t="str">
            <v>csak B</v>
          </cell>
          <cell r="R445" t="str">
            <v>OK</v>
          </cell>
          <cell r="S445">
            <v>9</v>
          </cell>
          <cell r="T445" t="str">
            <v/>
          </cell>
          <cell r="U445" t="str">
            <v/>
          </cell>
          <cell r="V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</row>
        <row r="446">
          <cell r="I446" t="str">
            <v>Kaposvári Kodály Zoltán Központi Általános Iskola</v>
          </cell>
          <cell r="J446" t="str">
            <v>Kaposvár</v>
          </cell>
          <cell r="K446" t="str">
            <v>Ignácz Ármin Valentin</v>
          </cell>
          <cell r="M446" t="str">
            <v>Piltnerné Giesz Gabriella</v>
          </cell>
          <cell r="O446" t="str">
            <v>Somogy</v>
          </cell>
          <cell r="P446" t="str">
            <v/>
          </cell>
          <cell r="Q446" t="str">
            <v>csak B</v>
          </cell>
          <cell r="R446" t="str">
            <v>OK</v>
          </cell>
          <cell r="S446">
            <v>9</v>
          </cell>
          <cell r="T446" t="str">
            <v/>
          </cell>
          <cell r="U446" t="str">
            <v/>
          </cell>
          <cell r="V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</row>
        <row r="447">
          <cell r="I447" t="str">
            <v>Bodajki Általános Iskola</v>
          </cell>
          <cell r="J447" t="str">
            <v>Bodajk</v>
          </cell>
          <cell r="K447" t="str">
            <v>Iluc-Rat Dávid</v>
          </cell>
          <cell r="M447" t="str">
            <v>Nagy Tibor</v>
          </cell>
          <cell r="O447" t="str">
            <v>Fejér/Észak</v>
          </cell>
          <cell r="P447" t="str">
            <v>Bodajk</v>
          </cell>
          <cell r="Q447" t="str">
            <v>csak B</v>
          </cell>
          <cell r="R447" t="str">
            <v>OK</v>
          </cell>
          <cell r="S447">
            <v>3</v>
          </cell>
          <cell r="T447" t="str">
            <v/>
          </cell>
          <cell r="U447" t="str">
            <v/>
          </cell>
          <cell r="V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</row>
        <row r="448">
          <cell r="I448" t="str">
            <v>Debreceni Egyetem Kossuth Lajos Gyakorló Gimnáziuma és Általános Iskolája</v>
          </cell>
          <cell r="J448" t="str">
            <v>Debrecen</v>
          </cell>
          <cell r="K448" t="str">
            <v>Ináncsy Miklós</v>
          </cell>
          <cell r="M448" t="str">
            <v>Varga Katalin</v>
          </cell>
          <cell r="O448" t="str">
            <v>Hajdú-Bihar</v>
          </cell>
          <cell r="P448" t="str">
            <v/>
          </cell>
          <cell r="Q448" t="str">
            <v>csak B</v>
          </cell>
          <cell r="R448" t="str">
            <v>OK</v>
          </cell>
          <cell r="S448">
            <v>6</v>
          </cell>
          <cell r="T448" t="str">
            <v/>
          </cell>
          <cell r="U448">
            <v>1</v>
          </cell>
          <cell r="V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</row>
        <row r="449">
          <cell r="I449" t="str">
            <v>Debreceni Vörösmarty Mihály Általános Iskola és Alapfokú Művészeti Iskola</v>
          </cell>
          <cell r="J449" t="str">
            <v>Debrecen</v>
          </cell>
          <cell r="K449" t="str">
            <v>Iváncsits Márk</v>
          </cell>
          <cell r="M449" t="str">
            <v>Kötelesné Moravcsik Erika</v>
          </cell>
          <cell r="O449" t="str">
            <v>Hajdú-Bihar</v>
          </cell>
          <cell r="P449" t="str">
            <v/>
          </cell>
          <cell r="Q449" t="str">
            <v>A vagy B</v>
          </cell>
          <cell r="R449" t="str">
            <v>OK</v>
          </cell>
          <cell r="S449">
            <v>6</v>
          </cell>
          <cell r="T449" t="str">
            <v/>
          </cell>
          <cell r="U449" t="str">
            <v/>
          </cell>
          <cell r="V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</row>
        <row r="450">
          <cell r="I450" t="str">
            <v>Érdi Batthyány Sportiskolai Általános Iskola és Gimnázium</v>
          </cell>
          <cell r="J450" t="str">
            <v>Érd</v>
          </cell>
          <cell r="K450" t="str">
            <v>Jakab Olivér</v>
          </cell>
          <cell r="M450" t="str">
            <v>Tornai Tibor</v>
          </cell>
          <cell r="O450" t="str">
            <v>Pest/Nyugat</v>
          </cell>
          <cell r="P450" t="str">
            <v>Érd</v>
          </cell>
          <cell r="Q450" t="str">
            <v>csak B</v>
          </cell>
          <cell r="R450" t="str">
            <v>OK</v>
          </cell>
          <cell r="S450">
            <v>2</v>
          </cell>
          <cell r="T450" t="str">
            <v/>
          </cell>
          <cell r="U450">
            <v>1</v>
          </cell>
          <cell r="V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</row>
        <row r="451">
          <cell r="I451" t="str">
            <v>Tapolcai Bárdos Lajos Általános Iskola</v>
          </cell>
          <cell r="J451" t="str">
            <v>Tapolca</v>
          </cell>
          <cell r="K451" t="str">
            <v>Jánosi Zalán Dusán</v>
          </cell>
          <cell r="M451" t="str">
            <v>Gyarmati Zoltánné</v>
          </cell>
          <cell r="O451" t="str">
            <v>Veszprém</v>
          </cell>
          <cell r="P451" t="str">
            <v/>
          </cell>
          <cell r="Q451" t="str">
            <v>csak B</v>
          </cell>
          <cell r="R451" t="str">
            <v>OK</v>
          </cell>
          <cell r="S451">
            <v>5</v>
          </cell>
          <cell r="T451" t="str">
            <v/>
          </cell>
          <cell r="U451" t="str">
            <v/>
          </cell>
          <cell r="V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</row>
        <row r="452">
          <cell r="I452" t="str">
            <v>Debreceni Gönczy Pál Általános Iskola</v>
          </cell>
          <cell r="J452" t="str">
            <v>Debrecen</v>
          </cell>
          <cell r="K452" t="str">
            <v>Juhász Márton</v>
          </cell>
          <cell r="M452" t="str">
            <v>Benedek Gyöngyi</v>
          </cell>
          <cell r="N452" t="str">
            <v>Mester József</v>
          </cell>
          <cell r="O452" t="str">
            <v>Hajdú-Bihar</v>
          </cell>
          <cell r="P452" t="str">
            <v/>
          </cell>
          <cell r="Q452" t="str">
            <v>csak B</v>
          </cell>
          <cell r="R452" t="str">
            <v>OK</v>
          </cell>
          <cell r="S452">
            <v>6</v>
          </cell>
          <cell r="T452" t="str">
            <v/>
          </cell>
          <cell r="U452" t="str">
            <v/>
          </cell>
          <cell r="V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</row>
        <row r="453">
          <cell r="I453" t="str">
            <v>Érdi Batthyány Sportiskolai Általános Iskola és Gimnázium</v>
          </cell>
          <cell r="J453" t="str">
            <v>Érd</v>
          </cell>
          <cell r="K453" t="str">
            <v>Kalácska Ákos István</v>
          </cell>
          <cell r="M453" t="str">
            <v>Tornai Tibor</v>
          </cell>
          <cell r="O453" t="str">
            <v>Pest/Nyugat</v>
          </cell>
          <cell r="P453" t="str">
            <v>Érd</v>
          </cell>
          <cell r="Q453" t="str">
            <v>csak B</v>
          </cell>
          <cell r="R453" t="str">
            <v>OK</v>
          </cell>
          <cell r="S453">
            <v>2</v>
          </cell>
          <cell r="T453" t="str">
            <v/>
          </cell>
          <cell r="U453" t="str">
            <v/>
          </cell>
          <cell r="V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</row>
        <row r="454">
          <cell r="I454" t="str">
            <v>Dánszentmiklósi Ady Endre Általános Iskola és Alapfokú Művészeti Iskola</v>
          </cell>
          <cell r="J454" t="str">
            <v>Dánszentmiklós</v>
          </cell>
          <cell r="K454" t="str">
            <v>Kalász Gergő</v>
          </cell>
          <cell r="M454" t="str">
            <v>Hrubi Dénesné</v>
          </cell>
          <cell r="O454" t="str">
            <v>Pest /Dél</v>
          </cell>
          <cell r="P454" t="str">
            <v>Dánszentmiklós</v>
          </cell>
          <cell r="Q454" t="str">
            <v>csak B</v>
          </cell>
          <cell r="R454" t="str">
            <v>OK</v>
          </cell>
          <cell r="S454">
            <v>2</v>
          </cell>
          <cell r="T454" t="str">
            <v/>
          </cell>
          <cell r="U454" t="str">
            <v/>
          </cell>
          <cell r="V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</row>
        <row r="455">
          <cell r="I455" t="str">
            <v>Újszászi Vörösmarty Mihály Általános Iskola</v>
          </cell>
          <cell r="J455" t="str">
            <v>Újszász</v>
          </cell>
          <cell r="K455" t="str">
            <v>Kállai Tamás</v>
          </cell>
          <cell r="M455" t="str">
            <v>Tóth Gábor</v>
          </cell>
          <cell r="O455" t="str">
            <v>Jász-Nagykun-Szolnok</v>
          </cell>
          <cell r="P455" t="str">
            <v/>
          </cell>
          <cell r="Q455" t="str">
            <v>csak B</v>
          </cell>
          <cell r="R455" t="str">
            <v>OK</v>
          </cell>
          <cell r="S455">
            <v>10</v>
          </cell>
          <cell r="T455" t="str">
            <v/>
          </cell>
          <cell r="U455" t="str">
            <v/>
          </cell>
          <cell r="V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</row>
        <row r="456">
          <cell r="I456" t="str">
            <v>Rákóczifalvai II. Rákóczi Ferenc Általános Iskola és Alapfokú Művészeti Iskola</v>
          </cell>
          <cell r="J456" t="str">
            <v>Rákóczifalva</v>
          </cell>
          <cell r="K456" t="str">
            <v>Károlyi Dorián</v>
          </cell>
          <cell r="M456" t="str">
            <v>Ábrahám Zsolt</v>
          </cell>
          <cell r="O456" t="str">
            <v>Jász-Nagykun-Szolnok</v>
          </cell>
          <cell r="P456" t="str">
            <v/>
          </cell>
          <cell r="Q456" t="str">
            <v>csak B</v>
          </cell>
          <cell r="R456" t="str">
            <v>OK</v>
          </cell>
          <cell r="S456">
            <v>10</v>
          </cell>
          <cell r="T456" t="str">
            <v/>
          </cell>
          <cell r="U456" t="str">
            <v/>
          </cell>
          <cell r="V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</row>
        <row r="457">
          <cell r="I457" t="str">
            <v>Debreceni Református Kollégium Általános Iskolája</v>
          </cell>
          <cell r="J457" t="str">
            <v>Debrecen</v>
          </cell>
          <cell r="K457" t="str">
            <v>Kató Kende Etele</v>
          </cell>
          <cell r="M457" t="str">
            <v>Bándiné Gacsó Judit Márta</v>
          </cell>
          <cell r="O457" t="str">
            <v>Hajdú-Bihar</v>
          </cell>
          <cell r="P457" t="str">
            <v/>
          </cell>
          <cell r="Q457" t="str">
            <v>csak B</v>
          </cell>
          <cell r="R457" t="str">
            <v>OK</v>
          </cell>
          <cell r="S457">
            <v>6</v>
          </cell>
          <cell r="T457" t="str">
            <v/>
          </cell>
          <cell r="U457" t="str">
            <v/>
          </cell>
          <cell r="V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</row>
        <row r="458">
          <cell r="I458" t="str">
            <v>Debreceni Vörösmarty Mihály Általános Iskola és Alapfokú Művészeti Iskola</v>
          </cell>
          <cell r="J458" t="str">
            <v>Debrecen</v>
          </cell>
          <cell r="K458" t="str">
            <v>Kis Norbert</v>
          </cell>
          <cell r="M458" t="str">
            <v>Kötelesné Moravcsik Erika</v>
          </cell>
          <cell r="O458" t="str">
            <v>Hajdú-Bihar</v>
          </cell>
          <cell r="P458" t="str">
            <v/>
          </cell>
          <cell r="Q458" t="str">
            <v>csak B</v>
          </cell>
          <cell r="R458" t="str">
            <v>OK</v>
          </cell>
          <cell r="S458">
            <v>6</v>
          </cell>
          <cell r="T458" t="str">
            <v/>
          </cell>
          <cell r="U458" t="str">
            <v/>
          </cell>
          <cell r="V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</row>
        <row r="459">
          <cell r="I459" t="str">
            <v>Budapest XIII. Kerületi Hunyadi Mátyás Általános Iskola</v>
          </cell>
          <cell r="J459" t="str">
            <v>Budapest XIII. kerület</v>
          </cell>
          <cell r="K459" t="str">
            <v>Kiss András</v>
          </cell>
          <cell r="M459" t="str">
            <v>Tanner Márta</v>
          </cell>
          <cell r="N459" t="str">
            <v>Remsei András</v>
          </cell>
          <cell r="O459" t="str">
            <v>Budapest/Észak-Pest</v>
          </cell>
          <cell r="P459" t="str">
            <v>Budapest XIII. kerület</v>
          </cell>
          <cell r="Q459" t="str">
            <v>csak B</v>
          </cell>
          <cell r="R459" t="str">
            <v>OK</v>
          </cell>
          <cell r="S459">
            <v>1</v>
          </cell>
          <cell r="T459" t="str">
            <v/>
          </cell>
          <cell r="U459">
            <v>1</v>
          </cell>
          <cell r="V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</row>
        <row r="460">
          <cell r="I460" t="str">
            <v>Apponyi Albert Általános Iskola</v>
          </cell>
          <cell r="J460" t="str">
            <v>Gencsapáti</v>
          </cell>
          <cell r="K460" t="str">
            <v>Kiss Dávid Csaba</v>
          </cell>
          <cell r="M460" t="str">
            <v>Rédecsi Bence</v>
          </cell>
          <cell r="O460" t="str">
            <v>Vas</v>
          </cell>
          <cell r="P460" t="str">
            <v/>
          </cell>
          <cell r="Q460" t="str">
            <v>csak B</v>
          </cell>
          <cell r="R460" t="str">
            <v>OK</v>
          </cell>
          <cell r="S460">
            <v>9</v>
          </cell>
          <cell r="T460" t="str">
            <v/>
          </cell>
          <cell r="U460" t="str">
            <v/>
          </cell>
          <cell r="V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</row>
        <row r="461">
          <cell r="I461" t="str">
            <v>Magvető Református Magyar - Angol Két Tanítási Nyelvű Általános Iskola és Óvoda</v>
          </cell>
          <cell r="J461" t="str">
            <v>Gyula</v>
          </cell>
          <cell r="K461" t="str">
            <v>Kiss Gergő</v>
          </cell>
          <cell r="M461" t="str">
            <v>Dávid Szilvia</v>
          </cell>
          <cell r="O461" t="str">
            <v>Békés</v>
          </cell>
          <cell r="P461" t="str">
            <v/>
          </cell>
          <cell r="Q461" t="str">
            <v>csak B</v>
          </cell>
          <cell r="R461" t="str">
            <v>OK</v>
          </cell>
          <cell r="S461">
            <v>7</v>
          </cell>
          <cell r="T461" t="str">
            <v/>
          </cell>
          <cell r="U461" t="str">
            <v/>
          </cell>
          <cell r="V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</row>
        <row r="462">
          <cell r="I462" t="str">
            <v>Újszászi Vörösmarty Mihály Általános Iskola</v>
          </cell>
          <cell r="J462" t="str">
            <v>Újszász</v>
          </cell>
          <cell r="K462" t="str">
            <v>Kiss Vendel</v>
          </cell>
          <cell r="M462" t="str">
            <v>Tóth Gábor</v>
          </cell>
          <cell r="O462" t="str">
            <v>Jász-Nagykun-Szolnok</v>
          </cell>
          <cell r="P462" t="str">
            <v/>
          </cell>
          <cell r="Q462" t="str">
            <v>csak B</v>
          </cell>
          <cell r="R462" t="str">
            <v>OK</v>
          </cell>
          <cell r="S462">
            <v>10</v>
          </cell>
          <cell r="T462" t="str">
            <v/>
          </cell>
          <cell r="U462">
            <v>1</v>
          </cell>
          <cell r="V462">
            <v>1</v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</row>
        <row r="463">
          <cell r="I463" t="str">
            <v>Apponyi Albert Általános Iskola</v>
          </cell>
          <cell r="J463" t="str">
            <v>Gencsapáti</v>
          </cell>
          <cell r="K463" t="str">
            <v>Koroknai Bence</v>
          </cell>
          <cell r="M463" t="str">
            <v>Rédecsi Bence</v>
          </cell>
          <cell r="O463" t="str">
            <v>Vas</v>
          </cell>
          <cell r="P463" t="str">
            <v/>
          </cell>
          <cell r="Q463" t="str">
            <v>csak B</v>
          </cell>
          <cell r="R463" t="str">
            <v>OK</v>
          </cell>
          <cell r="S463">
            <v>9</v>
          </cell>
          <cell r="T463" t="str">
            <v/>
          </cell>
          <cell r="U463" t="str">
            <v/>
          </cell>
          <cell r="V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</row>
        <row r="464">
          <cell r="I464" t="str">
            <v>Nyíregyházi Bem József Általános Iskola</v>
          </cell>
          <cell r="J464" t="str">
            <v>Nyíregyháza</v>
          </cell>
          <cell r="K464" t="str">
            <v>Kótai Kristóf</v>
          </cell>
          <cell r="M464" t="str">
            <v>Sitku Tamara</v>
          </cell>
          <cell r="N464" t="str">
            <v>Gönczi Andrea</v>
          </cell>
          <cell r="O464" t="str">
            <v>Szabolcs-Szatmár-Bereg</v>
          </cell>
          <cell r="P464" t="str">
            <v/>
          </cell>
          <cell r="Q464" t="str">
            <v>A vagy B</v>
          </cell>
          <cell r="R464" t="str">
            <v>OK</v>
          </cell>
          <cell r="S464">
            <v>6</v>
          </cell>
          <cell r="T464" t="str">
            <v/>
          </cell>
          <cell r="U464">
            <v>1</v>
          </cell>
          <cell r="V464">
            <v>1</v>
          </cell>
          <cell r="AB464" t="str">
            <v/>
          </cell>
          <cell r="AC464" t="str">
            <v/>
          </cell>
          <cell r="AD464">
            <v>1</v>
          </cell>
          <cell r="AE464">
            <v>0</v>
          </cell>
        </row>
        <row r="465">
          <cell r="I465" t="str">
            <v>Zamárdi Fekete István Általános Iskola</v>
          </cell>
          <cell r="J465" t="str">
            <v>Zamárdi</v>
          </cell>
          <cell r="K465" t="str">
            <v>Kovács - Vági Benett</v>
          </cell>
          <cell r="M465" t="str">
            <v>Galó Tibor</v>
          </cell>
          <cell r="O465" t="str">
            <v>Somogy</v>
          </cell>
          <cell r="P465" t="str">
            <v/>
          </cell>
          <cell r="Q465" t="str">
            <v>csak B</v>
          </cell>
          <cell r="R465" t="str">
            <v>OK</v>
          </cell>
          <cell r="S465">
            <v>9</v>
          </cell>
          <cell r="T465" t="str">
            <v/>
          </cell>
          <cell r="U465">
            <v>1</v>
          </cell>
          <cell r="V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</row>
        <row r="466">
          <cell r="I466" t="str">
            <v>Tapolcai Bárdos Lajos Általános Iskola</v>
          </cell>
          <cell r="J466" t="str">
            <v>Tapolca</v>
          </cell>
          <cell r="K466" t="str">
            <v>Kovács Áron</v>
          </cell>
          <cell r="M466" t="str">
            <v>Gyarmati Zoltánné</v>
          </cell>
          <cell r="O466" t="str">
            <v>Veszprém</v>
          </cell>
          <cell r="P466" t="str">
            <v/>
          </cell>
          <cell r="Q466" t="str">
            <v>csak B</v>
          </cell>
          <cell r="R466" t="str">
            <v>OK</v>
          </cell>
          <cell r="S466">
            <v>5</v>
          </cell>
          <cell r="T466" t="str">
            <v/>
          </cell>
          <cell r="U466" t="str">
            <v/>
          </cell>
          <cell r="V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</row>
        <row r="467">
          <cell r="I467" t="str">
            <v>Ádám Jenő Általános Iskola és Alapfokú Művészeti Iskola</v>
          </cell>
          <cell r="J467" t="str">
            <v>Bordány</v>
          </cell>
          <cell r="K467" t="str">
            <v>Kovács Balázs</v>
          </cell>
          <cell r="M467" t="str">
            <v>Kiss Csaba</v>
          </cell>
          <cell r="N467" t="str">
            <v>Bálint Lászlóné</v>
          </cell>
          <cell r="O467" t="str">
            <v>Csongrád-Csanád</v>
          </cell>
          <cell r="P467" t="str">
            <v/>
          </cell>
          <cell r="Q467" t="str">
            <v>csak B</v>
          </cell>
          <cell r="R467" t="str">
            <v>OK</v>
          </cell>
          <cell r="S467">
            <v>7</v>
          </cell>
          <cell r="T467" t="str">
            <v/>
          </cell>
          <cell r="U467">
            <v>1</v>
          </cell>
          <cell r="V467">
            <v>1</v>
          </cell>
          <cell r="AB467" t="str">
            <v/>
          </cell>
          <cell r="AC467" t="str">
            <v/>
          </cell>
          <cell r="AD467">
            <v>1</v>
          </cell>
          <cell r="AE467">
            <v>0</v>
          </cell>
        </row>
        <row r="468">
          <cell r="I468" t="str">
            <v>Csány-Szendrey Általános Iskola és Alapfokú Művészeti Iskola</v>
          </cell>
          <cell r="J468" t="str">
            <v>Keszthely</v>
          </cell>
          <cell r="K468" t="str">
            <v>Kovács-Markó Örs</v>
          </cell>
          <cell r="M468" t="str">
            <v>Péntek Balázs</v>
          </cell>
          <cell r="N468" t="str">
            <v>Pintér Ákos</v>
          </cell>
          <cell r="O468" t="str">
            <v>Zala</v>
          </cell>
          <cell r="P468" t="str">
            <v/>
          </cell>
          <cell r="Q468" t="str">
            <v>csak B</v>
          </cell>
          <cell r="R468" t="str">
            <v>OK</v>
          </cell>
          <cell r="S468">
            <v>9</v>
          </cell>
          <cell r="T468" t="str">
            <v/>
          </cell>
          <cell r="U468" t="str">
            <v/>
          </cell>
          <cell r="V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</row>
        <row r="469">
          <cell r="I469" t="str">
            <v>Pécsi Tudományegyetem Gyakorló Általános Iskola, Gimnázium és Óvoda</v>
          </cell>
          <cell r="J469" t="str">
            <v>Pécs</v>
          </cell>
          <cell r="K469" t="str">
            <v>Kozári Dániel</v>
          </cell>
          <cell r="M469" t="str">
            <v>Garai Dénes</v>
          </cell>
          <cell r="O469" t="str">
            <v>Baranya</v>
          </cell>
          <cell r="P469" t="str">
            <v/>
          </cell>
          <cell r="Q469" t="str">
            <v>csak B</v>
          </cell>
          <cell r="R469" t="str">
            <v>OK</v>
          </cell>
          <cell r="S469">
            <v>4</v>
          </cell>
          <cell r="T469" t="str">
            <v/>
          </cell>
          <cell r="U469">
            <v>1</v>
          </cell>
          <cell r="V469">
            <v>1</v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</row>
        <row r="470">
          <cell r="I470" t="str">
            <v>Pesthidegkúti Waldorf Általános Iskola, Gimnázium és Alapfokú Művészeti Iskola</v>
          </cell>
          <cell r="J470" t="str">
            <v>Budapest II. kerület</v>
          </cell>
          <cell r="K470" t="str">
            <v>Környey Barnabás</v>
          </cell>
          <cell r="M470" t="str">
            <v>Kovács Attila</v>
          </cell>
          <cell r="O470" t="str">
            <v>Budapest/Buda</v>
          </cell>
          <cell r="P470" t="str">
            <v>Budapest II. kerület</v>
          </cell>
          <cell r="Q470" t="str">
            <v>csak B</v>
          </cell>
          <cell r="R470" t="str">
            <v>OK</v>
          </cell>
          <cell r="S470">
            <v>1</v>
          </cell>
          <cell r="T470" t="str">
            <v/>
          </cell>
          <cell r="U470" t="str">
            <v/>
          </cell>
          <cell r="V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</row>
        <row r="471">
          <cell r="I471" t="str">
            <v>Magvető Református Magyar - Angol Két Tanítási Nyelvű Általános Iskola és Óvoda</v>
          </cell>
          <cell r="J471" t="str">
            <v>Gyula</v>
          </cell>
          <cell r="K471" t="str">
            <v>Kövesdi Kristóf</v>
          </cell>
          <cell r="M471" t="str">
            <v>Dávid Szilvia</v>
          </cell>
          <cell r="O471" t="str">
            <v>Békés</v>
          </cell>
          <cell r="P471" t="str">
            <v/>
          </cell>
          <cell r="Q471" t="str">
            <v>csak B</v>
          </cell>
          <cell r="R471" t="str">
            <v>OK</v>
          </cell>
          <cell r="S471">
            <v>7</v>
          </cell>
          <cell r="T471" t="str">
            <v/>
          </cell>
          <cell r="U471" t="str">
            <v/>
          </cell>
          <cell r="V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</row>
        <row r="472">
          <cell r="I472" t="str">
            <v>Móri Dr. Zimmermann Ágoston Magyar-Angol Két Tanítási Nyelvű Általános Iskola</v>
          </cell>
          <cell r="J472" t="str">
            <v>Mór</v>
          </cell>
          <cell r="K472" t="str">
            <v>Krausz Gergő</v>
          </cell>
          <cell r="M472" t="str">
            <v>Pisch Róbertné</v>
          </cell>
          <cell r="O472" t="str">
            <v>Fejér/Észak</v>
          </cell>
          <cell r="P472" t="str">
            <v>Mór</v>
          </cell>
          <cell r="Q472" t="str">
            <v>csak B</v>
          </cell>
          <cell r="R472" t="str">
            <v>OK</v>
          </cell>
          <cell r="S472">
            <v>3</v>
          </cell>
          <cell r="T472" t="str">
            <v/>
          </cell>
          <cell r="U472" t="str">
            <v/>
          </cell>
          <cell r="V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</row>
        <row r="473">
          <cell r="I473" t="str">
            <v>Dunaújvárosi Vasvári Pál Általános Iskola</v>
          </cell>
          <cell r="J473" t="str">
            <v>Dunaújváros</v>
          </cell>
          <cell r="K473" t="str">
            <v>Kristóf Noel Benett</v>
          </cell>
          <cell r="M473" t="str">
            <v>Erdélyné Braun Gabriella</v>
          </cell>
          <cell r="O473" t="str">
            <v>Fejér/Dél</v>
          </cell>
          <cell r="P473" t="str">
            <v>Dunaújváros</v>
          </cell>
          <cell r="Q473" t="str">
            <v>csak B</v>
          </cell>
          <cell r="R473" t="str">
            <v>OK</v>
          </cell>
          <cell r="S473">
            <v>3</v>
          </cell>
          <cell r="T473" t="str">
            <v/>
          </cell>
          <cell r="U473">
            <v>1</v>
          </cell>
          <cell r="V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</row>
        <row r="474">
          <cell r="I474" t="str">
            <v>Érdi Batthyány Sportiskolai Általános Iskola és Gimnázium</v>
          </cell>
          <cell r="J474" t="str">
            <v>Érd</v>
          </cell>
          <cell r="K474" t="str">
            <v>Kula Bence Dániel</v>
          </cell>
          <cell r="M474" t="str">
            <v>Tornai Tibor</v>
          </cell>
          <cell r="O474" t="str">
            <v>Pest/Nyugat</v>
          </cell>
          <cell r="P474" t="str">
            <v>Érd</v>
          </cell>
          <cell r="Q474" t="str">
            <v>csak B</v>
          </cell>
          <cell r="R474" t="str">
            <v>OK</v>
          </cell>
          <cell r="S474">
            <v>2</v>
          </cell>
          <cell r="T474" t="str">
            <v/>
          </cell>
          <cell r="U474" t="str">
            <v/>
          </cell>
          <cell r="V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</row>
        <row r="475">
          <cell r="I475" t="str">
            <v>Lencsési Általános Iskola</v>
          </cell>
          <cell r="J475" t="str">
            <v>Békéscsaba</v>
          </cell>
          <cell r="K475" t="str">
            <v>Kulcsár Vince Mátyás</v>
          </cell>
          <cell r="M475" t="str">
            <v>Marikné Püski Zsuzsanna</v>
          </cell>
          <cell r="O475" t="str">
            <v>Békés</v>
          </cell>
          <cell r="P475" t="str">
            <v/>
          </cell>
          <cell r="Q475" t="str">
            <v>csak B</v>
          </cell>
          <cell r="R475" t="str">
            <v>OK</v>
          </cell>
          <cell r="S475">
            <v>7</v>
          </cell>
          <cell r="T475" t="str">
            <v/>
          </cell>
          <cell r="U475">
            <v>1</v>
          </cell>
          <cell r="V475">
            <v>1</v>
          </cell>
          <cell r="AB475" t="str">
            <v/>
          </cell>
          <cell r="AC475" t="str">
            <v/>
          </cell>
          <cell r="AD475">
            <v>0</v>
          </cell>
          <cell r="AE475">
            <v>0</v>
          </cell>
        </row>
        <row r="476">
          <cell r="I476" t="str">
            <v>Nagyboldogasszony Római Katolikus Gimnázium, Általános Iskola és Alapfokú Művészeti Iskola</v>
          </cell>
          <cell r="J476" t="str">
            <v>Kaposvár</v>
          </cell>
          <cell r="K476" t="str">
            <v>Kurdi Koppány</v>
          </cell>
          <cell r="M476" t="str">
            <v>Gundy Richárd</v>
          </cell>
          <cell r="O476" t="str">
            <v>Somogy</v>
          </cell>
          <cell r="P476" t="str">
            <v/>
          </cell>
          <cell r="Q476" t="str">
            <v>csak B</v>
          </cell>
          <cell r="R476" t="str">
            <v>OK</v>
          </cell>
          <cell r="S476">
            <v>9</v>
          </cell>
          <cell r="T476" t="str">
            <v/>
          </cell>
          <cell r="U476" t="str">
            <v/>
          </cell>
          <cell r="V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</row>
        <row r="477">
          <cell r="I477" t="str">
            <v>Zamárdi Fekete István Általános Iskola</v>
          </cell>
          <cell r="J477" t="str">
            <v>Zamárdi</v>
          </cell>
          <cell r="K477" t="str">
            <v>Künszler Ádám</v>
          </cell>
          <cell r="M477" t="str">
            <v>Galó Tibor</v>
          </cell>
          <cell r="O477" t="str">
            <v>Somogy</v>
          </cell>
          <cell r="P477" t="str">
            <v/>
          </cell>
          <cell r="Q477" t="str">
            <v>csak B</v>
          </cell>
          <cell r="R477" t="str">
            <v>OK</v>
          </cell>
          <cell r="S477">
            <v>9</v>
          </cell>
          <cell r="T477" t="str">
            <v/>
          </cell>
          <cell r="U477" t="str">
            <v/>
          </cell>
          <cell r="V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</row>
        <row r="478">
          <cell r="I478" t="str">
            <v>Ádám Jenő Általános Iskola és Alapfokú Művészeti Iskola</v>
          </cell>
          <cell r="J478" t="str">
            <v>Bordány</v>
          </cell>
          <cell r="K478" t="str">
            <v>Lajkó Zalán</v>
          </cell>
          <cell r="M478" t="str">
            <v>Kiss Csaba</v>
          </cell>
          <cell r="N478" t="str">
            <v>Bálint Lászlóné</v>
          </cell>
          <cell r="O478" t="str">
            <v>Csongrád-Csanád</v>
          </cell>
          <cell r="P478" t="str">
            <v/>
          </cell>
          <cell r="Q478" t="str">
            <v>csak B</v>
          </cell>
          <cell r="R478" t="str">
            <v>OK</v>
          </cell>
          <cell r="S478">
            <v>7</v>
          </cell>
          <cell r="T478" t="str">
            <v/>
          </cell>
          <cell r="U478" t="str">
            <v/>
          </cell>
          <cell r="V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</row>
        <row r="479">
          <cell r="I479" t="str">
            <v>Újszászi Vörösmarty Mihály Általános Iskola</v>
          </cell>
          <cell r="J479" t="str">
            <v>Újszász</v>
          </cell>
          <cell r="K479" t="str">
            <v>Lakatos Mihály</v>
          </cell>
          <cell r="M479" t="str">
            <v>Tóth Gábor</v>
          </cell>
          <cell r="O479" t="str">
            <v>Jász-Nagykun-Szolnok</v>
          </cell>
          <cell r="P479" t="str">
            <v/>
          </cell>
          <cell r="Q479" t="str">
            <v>csak B</v>
          </cell>
          <cell r="R479" t="str">
            <v>OK</v>
          </cell>
          <cell r="S479">
            <v>10</v>
          </cell>
          <cell r="T479" t="str">
            <v/>
          </cell>
          <cell r="U479" t="str">
            <v/>
          </cell>
          <cell r="V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</row>
        <row r="480">
          <cell r="I480" t="str">
            <v>Kiskunfélegyházi Batthyány Lajos Általános Iskola</v>
          </cell>
          <cell r="J480" t="str">
            <v>Kiskunfélegyháza</v>
          </cell>
          <cell r="K480" t="str">
            <v>László Ferenc</v>
          </cell>
          <cell r="M480" t="str">
            <v>Pelyva Imre Zoltán</v>
          </cell>
          <cell r="O480" t="str">
            <v>Bács-Kiskun</v>
          </cell>
          <cell r="P480" t="str">
            <v/>
          </cell>
          <cell r="Q480" t="str">
            <v>csak B</v>
          </cell>
          <cell r="R480" t="str">
            <v>OK</v>
          </cell>
          <cell r="S480">
            <v>10</v>
          </cell>
          <cell r="T480" t="str">
            <v/>
          </cell>
          <cell r="U480">
            <v>1</v>
          </cell>
          <cell r="V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</row>
        <row r="481">
          <cell r="I481" t="str">
            <v>Rákóczifalvai II. Rákóczi Ferenc Általános Iskola és Alapfokú Művészeti Iskola</v>
          </cell>
          <cell r="J481" t="str">
            <v>Rákóczifalva</v>
          </cell>
          <cell r="K481" t="str">
            <v>Lévai Levente</v>
          </cell>
          <cell r="M481" t="str">
            <v>Ábrahám Zsolt</v>
          </cell>
          <cell r="O481" t="str">
            <v>Jász-Nagykun-Szolnok</v>
          </cell>
          <cell r="P481" t="str">
            <v/>
          </cell>
          <cell r="Q481" t="str">
            <v>csak B</v>
          </cell>
          <cell r="R481" t="str">
            <v>OK</v>
          </cell>
          <cell r="S481">
            <v>10</v>
          </cell>
          <cell r="T481" t="str">
            <v/>
          </cell>
          <cell r="U481" t="str">
            <v/>
          </cell>
          <cell r="V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</row>
        <row r="482">
          <cell r="I482" t="str">
            <v>Debreceni Dózsa György Általános Iskola</v>
          </cell>
          <cell r="J482" t="str">
            <v>Debrecen</v>
          </cell>
          <cell r="K482" t="str">
            <v>Löki Zsolt</v>
          </cell>
          <cell r="M482" t="str">
            <v>Szabóné Szőke Erika</v>
          </cell>
          <cell r="O482" t="str">
            <v>Hajdú-Bihar</v>
          </cell>
          <cell r="P482" t="str">
            <v/>
          </cell>
          <cell r="Q482" t="str">
            <v>csak B</v>
          </cell>
          <cell r="R482" t="str">
            <v>OK</v>
          </cell>
          <cell r="S482">
            <v>6</v>
          </cell>
          <cell r="T482" t="str">
            <v/>
          </cell>
          <cell r="U482" t="str">
            <v/>
          </cell>
          <cell r="V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</row>
        <row r="483">
          <cell r="I483" t="str">
            <v>Apponyi Albert Általános Iskola</v>
          </cell>
          <cell r="J483" t="str">
            <v>Gencsapáti</v>
          </cell>
          <cell r="K483" t="str">
            <v>Lukács-Farkas Balázs</v>
          </cell>
          <cell r="M483" t="str">
            <v>Rédecsi Bence</v>
          </cell>
          <cell r="O483" t="str">
            <v>Vas</v>
          </cell>
          <cell r="P483" t="str">
            <v/>
          </cell>
          <cell r="Q483" t="str">
            <v>csak B</v>
          </cell>
          <cell r="R483" t="str">
            <v>OK</v>
          </cell>
          <cell r="S483">
            <v>9</v>
          </cell>
          <cell r="T483" t="str">
            <v/>
          </cell>
          <cell r="U483">
            <v>1</v>
          </cell>
          <cell r="V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</row>
        <row r="484">
          <cell r="I484" t="str">
            <v>Ádám Jenő Általános Iskola és Alapfokú Művészeti Iskola</v>
          </cell>
          <cell r="J484" t="str">
            <v>Bordány</v>
          </cell>
          <cell r="K484" t="str">
            <v>Makra Menyhért</v>
          </cell>
          <cell r="M484" t="str">
            <v>Kiss Csaba</v>
          </cell>
          <cell r="N484" t="str">
            <v>Bálint Lászlóné</v>
          </cell>
          <cell r="O484" t="str">
            <v>Csongrád-Csanád</v>
          </cell>
          <cell r="P484" t="str">
            <v/>
          </cell>
          <cell r="Q484" t="str">
            <v>csak B</v>
          </cell>
          <cell r="R484" t="str">
            <v>OK</v>
          </cell>
          <cell r="S484">
            <v>7</v>
          </cell>
          <cell r="T484" t="str">
            <v/>
          </cell>
          <cell r="U484">
            <v>1</v>
          </cell>
          <cell r="V484">
            <v>1</v>
          </cell>
          <cell r="AB484" t="str">
            <v/>
          </cell>
          <cell r="AC484" t="str">
            <v/>
          </cell>
          <cell r="AD484">
            <v>1</v>
          </cell>
          <cell r="AE484">
            <v>0</v>
          </cell>
        </row>
        <row r="485">
          <cell r="I485" t="str">
            <v>Gyulai Implom József Általános Iskola</v>
          </cell>
          <cell r="J485" t="str">
            <v>Gyula</v>
          </cell>
          <cell r="K485" t="str">
            <v>Mócz Benett</v>
          </cell>
          <cell r="M485" t="str">
            <v>Pluhár János</v>
          </cell>
          <cell r="O485" t="str">
            <v>Békés</v>
          </cell>
          <cell r="P485" t="str">
            <v/>
          </cell>
          <cell r="Q485" t="str">
            <v>csak B</v>
          </cell>
          <cell r="R485" t="str">
            <v>OK</v>
          </cell>
          <cell r="S485">
            <v>7</v>
          </cell>
          <cell r="T485" t="str">
            <v/>
          </cell>
          <cell r="U485" t="str">
            <v/>
          </cell>
          <cell r="V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</row>
        <row r="486">
          <cell r="I486" t="str">
            <v>Rákóczifalvai II. Rákóczi Ferenc Általános Iskola és Alapfokú Művészeti Iskola</v>
          </cell>
          <cell r="J486" t="str">
            <v>Rákóczifalva</v>
          </cell>
          <cell r="K486" t="str">
            <v>Molnár Alex</v>
          </cell>
          <cell r="M486" t="str">
            <v>Ábrahám Zsolt</v>
          </cell>
          <cell r="O486" t="str">
            <v>Jász-Nagykun-Szolnok</v>
          </cell>
          <cell r="P486" t="str">
            <v/>
          </cell>
          <cell r="Q486" t="str">
            <v>csak B</v>
          </cell>
          <cell r="R486" t="str">
            <v>OK</v>
          </cell>
          <cell r="S486">
            <v>10</v>
          </cell>
          <cell r="T486" t="str">
            <v/>
          </cell>
          <cell r="U486" t="str">
            <v/>
          </cell>
          <cell r="V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</row>
        <row r="487">
          <cell r="I487" t="str">
            <v>Huszár Gál Gimnázium, Általános Iskola, Alapfokú Művészeti Iskola és Óvoda</v>
          </cell>
          <cell r="J487" t="str">
            <v>Debrecen</v>
          </cell>
          <cell r="K487" t="str">
            <v>Nagy Dezső János</v>
          </cell>
          <cell r="M487" t="str">
            <v>Simon Tamásné</v>
          </cell>
          <cell r="O487" t="str">
            <v>Hajdú-Bihar</v>
          </cell>
          <cell r="P487" t="str">
            <v/>
          </cell>
          <cell r="Q487" t="str">
            <v>csak B</v>
          </cell>
          <cell r="R487" t="str">
            <v>OK</v>
          </cell>
          <cell r="S487">
            <v>6</v>
          </cell>
          <cell r="T487" t="str">
            <v/>
          </cell>
          <cell r="U487" t="str">
            <v/>
          </cell>
          <cell r="V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</row>
        <row r="488">
          <cell r="I488" t="str">
            <v>Kaposvári Kodály Zoltán Központi Általános Iskola</v>
          </cell>
          <cell r="J488" t="str">
            <v>Kaposvár</v>
          </cell>
          <cell r="K488" t="str">
            <v>Nagy Mátyás</v>
          </cell>
          <cell r="M488" t="str">
            <v>Piltnerné Giesz Gabriella</v>
          </cell>
          <cell r="O488" t="str">
            <v>Somogy</v>
          </cell>
          <cell r="P488" t="str">
            <v/>
          </cell>
          <cell r="Q488" t="str">
            <v>csak B</v>
          </cell>
          <cell r="R488" t="str">
            <v>OK</v>
          </cell>
          <cell r="S488">
            <v>9</v>
          </cell>
          <cell r="T488" t="str">
            <v>Névütközés!</v>
          </cell>
          <cell r="U488">
            <v>1</v>
          </cell>
          <cell r="V488">
            <v>1</v>
          </cell>
          <cell r="AB488" t="str">
            <v/>
          </cell>
          <cell r="AC488" t="str">
            <v/>
          </cell>
          <cell r="AD488">
            <v>0</v>
          </cell>
          <cell r="AE488">
            <v>0</v>
          </cell>
        </row>
        <row r="489">
          <cell r="I489" t="str">
            <v>Újszászi Vörösmarty Mihály Általános Iskola</v>
          </cell>
          <cell r="J489" t="str">
            <v>Újszász</v>
          </cell>
          <cell r="K489" t="str">
            <v>Nagy Miklós József</v>
          </cell>
          <cell r="M489" t="str">
            <v>Tóth Gábor</v>
          </cell>
          <cell r="O489" t="str">
            <v>Jász-Nagykun-Szolnok</v>
          </cell>
          <cell r="P489" t="str">
            <v/>
          </cell>
          <cell r="Q489" t="str">
            <v>csak B</v>
          </cell>
          <cell r="R489" t="str">
            <v>OK</v>
          </cell>
          <cell r="S489">
            <v>10</v>
          </cell>
          <cell r="T489" t="str">
            <v/>
          </cell>
          <cell r="U489" t="str">
            <v/>
          </cell>
          <cell r="V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</row>
        <row r="490">
          <cell r="I490" t="str">
            <v>Napraforgó Waldorf Általános Iskola, Gimnázium és Alapfokú Művészeti Iskola</v>
          </cell>
          <cell r="J490" t="str">
            <v>Debrecen</v>
          </cell>
          <cell r="K490" t="str">
            <v>Nagy Nimród Levente</v>
          </cell>
          <cell r="M490" t="str">
            <v>Marosvölgyi Tamás</v>
          </cell>
          <cell r="N490" t="str">
            <v>Mester József</v>
          </cell>
          <cell r="O490" t="str">
            <v>Hajdú-Bihar</v>
          </cell>
          <cell r="P490" t="str">
            <v/>
          </cell>
          <cell r="Q490" t="str">
            <v>csak B</v>
          </cell>
          <cell r="R490" t="str">
            <v>OK</v>
          </cell>
          <cell r="S490">
            <v>6</v>
          </cell>
          <cell r="T490" t="str">
            <v/>
          </cell>
          <cell r="U490" t="str">
            <v/>
          </cell>
          <cell r="V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</row>
        <row r="491">
          <cell r="I491" t="str">
            <v>Zamárdi Fekete István Általános Iskola</v>
          </cell>
          <cell r="J491" t="str">
            <v>Zamárdi</v>
          </cell>
          <cell r="K491" t="str">
            <v>Nyikon Barnabás</v>
          </cell>
          <cell r="M491" t="str">
            <v>Galó Tibor</v>
          </cell>
          <cell r="O491" t="str">
            <v>Somogy</v>
          </cell>
          <cell r="P491" t="str">
            <v/>
          </cell>
          <cell r="Q491" t="str">
            <v>csak B</v>
          </cell>
          <cell r="R491" t="str">
            <v>OK</v>
          </cell>
          <cell r="S491">
            <v>9</v>
          </cell>
          <cell r="T491" t="str">
            <v/>
          </cell>
          <cell r="U491" t="str">
            <v/>
          </cell>
          <cell r="V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</row>
        <row r="492">
          <cell r="I492" t="str">
            <v>Zamárdi Fekete István Általános Iskola</v>
          </cell>
          <cell r="J492" t="str">
            <v>Zamárdi</v>
          </cell>
          <cell r="K492" t="str">
            <v>Nyikon Zsombor</v>
          </cell>
          <cell r="M492" t="str">
            <v>Galó Tibor</v>
          </cell>
          <cell r="O492" t="str">
            <v>Somogy</v>
          </cell>
          <cell r="P492" t="str">
            <v/>
          </cell>
          <cell r="Q492" t="str">
            <v>csak B</v>
          </cell>
          <cell r="R492" t="str">
            <v>OK</v>
          </cell>
          <cell r="S492">
            <v>9</v>
          </cell>
          <cell r="T492" t="str">
            <v/>
          </cell>
          <cell r="U492">
            <v>1</v>
          </cell>
          <cell r="V492">
            <v>1</v>
          </cell>
          <cell r="AB492" t="str">
            <v/>
          </cell>
          <cell r="AC492" t="str">
            <v/>
          </cell>
          <cell r="AD492">
            <v>0</v>
          </cell>
          <cell r="AE492">
            <v>0</v>
          </cell>
        </row>
        <row r="493">
          <cell r="I493" t="str">
            <v>Seregélyesi Baptista Általános Iskola és Alapfokú Művészeti Iskola</v>
          </cell>
          <cell r="J493" t="str">
            <v>Seregélyes</v>
          </cell>
          <cell r="K493" t="str">
            <v>Oláh Roland</v>
          </cell>
          <cell r="M493" t="str">
            <v>Karkóné Lukácsy Marianna</v>
          </cell>
          <cell r="O493" t="str">
            <v>Fejér/Székesfehérvár</v>
          </cell>
          <cell r="P493" t="str">
            <v>Seregélyes</v>
          </cell>
          <cell r="Q493" t="str">
            <v>csak B</v>
          </cell>
          <cell r="R493" t="str">
            <v>OK</v>
          </cell>
          <cell r="S493">
            <v>3</v>
          </cell>
          <cell r="T493" t="str">
            <v/>
          </cell>
          <cell r="U493">
            <v>1</v>
          </cell>
          <cell r="V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</row>
        <row r="494">
          <cell r="I494" t="str">
            <v>Gyulai Implom József Általános Iskola</v>
          </cell>
          <cell r="J494" t="str">
            <v>Gyula</v>
          </cell>
          <cell r="K494" t="str">
            <v>Oláh Tamás Ferenc</v>
          </cell>
          <cell r="M494" t="str">
            <v>Pluhár János</v>
          </cell>
          <cell r="O494" t="str">
            <v>Békés</v>
          </cell>
          <cell r="P494" t="str">
            <v/>
          </cell>
          <cell r="Q494" t="str">
            <v>csak B</v>
          </cell>
          <cell r="R494" t="str">
            <v>OK</v>
          </cell>
          <cell r="S494">
            <v>7</v>
          </cell>
          <cell r="T494" t="str">
            <v/>
          </cell>
          <cell r="U494" t="str">
            <v/>
          </cell>
          <cell r="V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</row>
        <row r="495">
          <cell r="I495" t="str">
            <v>Újszászi Vörösmarty Mihály Általános Iskola</v>
          </cell>
          <cell r="J495" t="str">
            <v>Újszász</v>
          </cell>
          <cell r="K495" t="str">
            <v>Páhi Sándor</v>
          </cell>
          <cell r="M495" t="str">
            <v>Tóth Gábor</v>
          </cell>
          <cell r="O495" t="str">
            <v>Jász-Nagykun-Szolnok</v>
          </cell>
          <cell r="P495" t="str">
            <v/>
          </cell>
          <cell r="Q495" t="str">
            <v>csak B</v>
          </cell>
          <cell r="R495" t="str">
            <v>OK</v>
          </cell>
          <cell r="S495">
            <v>10</v>
          </cell>
          <cell r="T495" t="str">
            <v/>
          </cell>
          <cell r="U495" t="str">
            <v/>
          </cell>
          <cell r="V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</row>
        <row r="496">
          <cell r="I496" t="str">
            <v>Szabadegyházi Kossuth Lajos Általános Iskola</v>
          </cell>
          <cell r="J496" t="str">
            <v>Szabadegyháza</v>
          </cell>
          <cell r="K496" t="str">
            <v>Palóka Ádám</v>
          </cell>
          <cell r="M496" t="str">
            <v>Rittler Gábor Győző</v>
          </cell>
          <cell r="O496" t="str">
            <v>Fejér/Észak</v>
          </cell>
          <cell r="P496" t="str">
            <v>Szabadegyháza</v>
          </cell>
          <cell r="Q496" t="str">
            <v>csak B</v>
          </cell>
          <cell r="R496" t="str">
            <v>OK</v>
          </cell>
          <cell r="S496">
            <v>3</v>
          </cell>
          <cell r="T496" t="str">
            <v/>
          </cell>
          <cell r="U496">
            <v>1</v>
          </cell>
          <cell r="V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</row>
        <row r="497">
          <cell r="I497" t="str">
            <v>Ciszterci Szent István Gimnázium</v>
          </cell>
          <cell r="J497" t="str">
            <v>Székesfehérvár</v>
          </cell>
          <cell r="K497" t="str">
            <v>Papp Bence</v>
          </cell>
          <cell r="M497" t="str">
            <v>Varga Tamás</v>
          </cell>
          <cell r="O497" t="str">
            <v>Fejér/Székesfehérvár</v>
          </cell>
          <cell r="P497" t="str">
            <v>Székesfehérvár</v>
          </cell>
          <cell r="Q497" t="str">
            <v>csak B</v>
          </cell>
          <cell r="R497" t="str">
            <v>OK</v>
          </cell>
          <cell r="S497">
            <v>3</v>
          </cell>
          <cell r="T497" t="str">
            <v/>
          </cell>
          <cell r="U497">
            <v>1</v>
          </cell>
          <cell r="V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</row>
        <row r="498">
          <cell r="I498" t="str">
            <v>Szabadegyházi Kossuth Lajos Általános Iskola</v>
          </cell>
          <cell r="J498" t="str">
            <v>Szabadegyháza</v>
          </cell>
          <cell r="K498" t="str">
            <v>Pavlicsek Olivér</v>
          </cell>
          <cell r="M498" t="str">
            <v>Rittler Gábor Győző</v>
          </cell>
          <cell r="O498" t="str">
            <v>Fejér/Észak</v>
          </cell>
          <cell r="P498" t="str">
            <v>Szabadegyháza</v>
          </cell>
          <cell r="Q498" t="str">
            <v>csak B</v>
          </cell>
          <cell r="R498" t="str">
            <v>OK</v>
          </cell>
          <cell r="S498">
            <v>3</v>
          </cell>
          <cell r="T498" t="str">
            <v/>
          </cell>
          <cell r="U498">
            <v>1</v>
          </cell>
          <cell r="V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</row>
        <row r="499">
          <cell r="I499" t="str">
            <v>Gubányi Károly Általános Iskola</v>
          </cell>
          <cell r="J499" t="str">
            <v>Pilis</v>
          </cell>
          <cell r="K499" t="str">
            <v>Perjési Dávid Tibor</v>
          </cell>
          <cell r="M499" t="str">
            <v>Kovács Péter</v>
          </cell>
          <cell r="O499" t="str">
            <v>Pest /Dél</v>
          </cell>
          <cell r="P499" t="str">
            <v>Pilis</v>
          </cell>
          <cell r="Q499" t="str">
            <v>csak B</v>
          </cell>
          <cell r="R499" t="str">
            <v>OK</v>
          </cell>
          <cell r="S499">
            <v>2</v>
          </cell>
          <cell r="T499" t="str">
            <v/>
          </cell>
          <cell r="U499" t="str">
            <v/>
          </cell>
          <cell r="V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</row>
        <row r="500">
          <cell r="I500" t="str">
            <v>Tapolcai Bárdos Lajos Általános Iskola</v>
          </cell>
          <cell r="J500" t="str">
            <v>Tapolca</v>
          </cell>
          <cell r="K500" t="str">
            <v>Piller Kristóf</v>
          </cell>
          <cell r="M500" t="str">
            <v>Gyarmati Zoltánné</v>
          </cell>
          <cell r="O500" t="str">
            <v>Veszprém</v>
          </cell>
          <cell r="P500" t="str">
            <v/>
          </cell>
          <cell r="Q500" t="str">
            <v>csak B</v>
          </cell>
          <cell r="R500" t="str">
            <v>OK</v>
          </cell>
          <cell r="S500">
            <v>5</v>
          </cell>
          <cell r="T500" t="str">
            <v/>
          </cell>
          <cell r="U500" t="str">
            <v/>
          </cell>
          <cell r="V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</row>
        <row r="501">
          <cell r="I501" t="str">
            <v>Debreceni Gönczy Pál Általános Iskola</v>
          </cell>
          <cell r="J501" t="str">
            <v>Debrecen</v>
          </cell>
          <cell r="K501" t="str">
            <v>Pinczés Ádám</v>
          </cell>
          <cell r="M501" t="str">
            <v>Benedek Gyöngyi</v>
          </cell>
          <cell r="N501" t="str">
            <v>Mester József</v>
          </cell>
          <cell r="O501" t="str">
            <v>Hajdú-Bihar</v>
          </cell>
          <cell r="P501" t="str">
            <v/>
          </cell>
          <cell r="Q501" t="str">
            <v>csak B</v>
          </cell>
          <cell r="R501" t="str">
            <v>OK</v>
          </cell>
          <cell r="S501">
            <v>6</v>
          </cell>
          <cell r="T501" t="str">
            <v/>
          </cell>
          <cell r="U501" t="str">
            <v/>
          </cell>
          <cell r="V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</row>
        <row r="502">
          <cell r="I502" t="str">
            <v>Árpád-házi Szent Margit Óvoda, Általános Iskola, Gimnázium és Kollégium</v>
          </cell>
          <cell r="J502" t="str">
            <v>Kőszeg</v>
          </cell>
          <cell r="K502" t="str">
            <v>Pintér Lóránt</v>
          </cell>
          <cell r="M502" t="str">
            <v>Hóborné Edöcsény Nóra</v>
          </cell>
          <cell r="N502" t="str">
            <v>Vaskó János</v>
          </cell>
          <cell r="O502" t="str">
            <v>Vas</v>
          </cell>
          <cell r="P502" t="str">
            <v/>
          </cell>
          <cell r="Q502" t="str">
            <v>csak B</v>
          </cell>
          <cell r="R502" t="str">
            <v>OK</v>
          </cell>
          <cell r="S502">
            <v>9</v>
          </cell>
          <cell r="T502" t="str">
            <v/>
          </cell>
          <cell r="U502" t="str">
            <v/>
          </cell>
          <cell r="V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</row>
        <row r="503">
          <cell r="I503" t="str">
            <v>Kiskunfélegyházi Batthyány Lajos Általános Iskola</v>
          </cell>
          <cell r="J503" t="str">
            <v>Kiskunfélegyháza</v>
          </cell>
          <cell r="K503" t="str">
            <v>Polgár Dániel</v>
          </cell>
          <cell r="M503" t="str">
            <v>Pelyva Imre Zoltán</v>
          </cell>
          <cell r="O503" t="str">
            <v>Bács-Kiskun</v>
          </cell>
          <cell r="P503" t="str">
            <v/>
          </cell>
          <cell r="Q503" t="str">
            <v>csak B</v>
          </cell>
          <cell r="R503" t="str">
            <v>OK</v>
          </cell>
          <cell r="S503">
            <v>10</v>
          </cell>
          <cell r="T503" t="str">
            <v/>
          </cell>
          <cell r="U503">
            <v>1</v>
          </cell>
          <cell r="V503">
            <v>1</v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</row>
        <row r="504">
          <cell r="I504" t="str">
            <v>Koch Valéria Gimnázium, Általános Iskola, Óvoda és Kollégium</v>
          </cell>
          <cell r="J504" t="str">
            <v>Pécs</v>
          </cell>
          <cell r="K504" t="str">
            <v>Póré László</v>
          </cell>
          <cell r="M504" t="str">
            <v>Várhalmi-Hujber Éva</v>
          </cell>
          <cell r="O504" t="str">
            <v>Baranya</v>
          </cell>
          <cell r="P504" t="str">
            <v/>
          </cell>
          <cell r="Q504" t="str">
            <v>csak B</v>
          </cell>
          <cell r="R504" t="str">
            <v>OK</v>
          </cell>
          <cell r="S504">
            <v>4</v>
          </cell>
          <cell r="T504" t="str">
            <v/>
          </cell>
          <cell r="U504">
            <v>1</v>
          </cell>
          <cell r="V504">
            <v>1</v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</row>
        <row r="505">
          <cell r="I505" t="str">
            <v>Dunakeszi Bárdos Lajos Általános Iskola</v>
          </cell>
          <cell r="J505" t="str">
            <v>Dunakeszi</v>
          </cell>
          <cell r="K505" t="str">
            <v>Presinszki Dániel Péter</v>
          </cell>
          <cell r="M505" t="str">
            <v>Jancsik László</v>
          </cell>
          <cell r="N505" t="str">
            <v>Bartha Enikő</v>
          </cell>
          <cell r="O505" t="str">
            <v>Pest/Észak</v>
          </cell>
          <cell r="P505" t="str">
            <v>Dunakeszi</v>
          </cell>
          <cell r="Q505" t="str">
            <v>csak B</v>
          </cell>
          <cell r="R505" t="str">
            <v>OK</v>
          </cell>
          <cell r="S505">
            <v>2</v>
          </cell>
          <cell r="T505" t="str">
            <v/>
          </cell>
          <cell r="U505">
            <v>1</v>
          </cell>
          <cell r="V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</row>
        <row r="506">
          <cell r="I506" t="str">
            <v>Barcsi Deák Ferenc Sportiskolai Általános Iskola</v>
          </cell>
          <cell r="J506" t="str">
            <v>Barcs</v>
          </cell>
          <cell r="K506" t="str">
            <v>Rácz Gábor Hunor</v>
          </cell>
          <cell r="M506" t="str">
            <v>Horváthné Ferenci Mária Valéria</v>
          </cell>
          <cell r="O506" t="str">
            <v>Somogy</v>
          </cell>
          <cell r="P506" t="str">
            <v/>
          </cell>
          <cell r="Q506" t="str">
            <v>csak B</v>
          </cell>
          <cell r="R506" t="str">
            <v>OK</v>
          </cell>
          <cell r="S506">
            <v>9</v>
          </cell>
          <cell r="T506" t="str">
            <v/>
          </cell>
          <cell r="U506">
            <v>1</v>
          </cell>
          <cell r="V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</row>
        <row r="507">
          <cell r="I507" t="str">
            <v>Huszár Gál Gimnázium, Általános Iskola, Alapfokú Művészeti Iskola és Óvoda</v>
          </cell>
          <cell r="J507" t="str">
            <v>Debrecen</v>
          </cell>
          <cell r="K507" t="str">
            <v>Ráduly Benjamin</v>
          </cell>
          <cell r="M507" t="str">
            <v>Simon Tamásné</v>
          </cell>
          <cell r="O507" t="str">
            <v>Hajdú-Bihar</v>
          </cell>
          <cell r="P507" t="str">
            <v/>
          </cell>
          <cell r="Q507" t="str">
            <v>csak B</v>
          </cell>
          <cell r="R507" t="str">
            <v>OK</v>
          </cell>
          <cell r="S507">
            <v>6</v>
          </cell>
          <cell r="T507" t="str">
            <v/>
          </cell>
          <cell r="U507" t="str">
            <v/>
          </cell>
          <cell r="V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</row>
        <row r="508">
          <cell r="I508" t="str">
            <v>Magyarok Nagyasszonya Római Katolikus Általános Iskola</v>
          </cell>
          <cell r="J508" t="str">
            <v>Albertirsa</v>
          </cell>
          <cell r="K508" t="str">
            <v>Raffay Péter Antal</v>
          </cell>
          <cell r="M508" t="str">
            <v>Csernák Renáta</v>
          </cell>
          <cell r="O508" t="str">
            <v>Pest /Dél</v>
          </cell>
          <cell r="P508" t="str">
            <v>Albertirsa</v>
          </cell>
          <cell r="Q508" t="str">
            <v>csak B</v>
          </cell>
          <cell r="R508" t="str">
            <v>OK</v>
          </cell>
          <cell r="S508">
            <v>2</v>
          </cell>
          <cell r="T508" t="str">
            <v/>
          </cell>
          <cell r="U508">
            <v>1</v>
          </cell>
          <cell r="V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</row>
        <row r="509">
          <cell r="I509" t="str">
            <v>Zamárdi Fekete István Általános Iskola</v>
          </cell>
          <cell r="J509" t="str">
            <v>Zamárdi</v>
          </cell>
          <cell r="K509" t="str">
            <v>Régenyi Mátyás</v>
          </cell>
          <cell r="M509" t="str">
            <v>Galó Tibor</v>
          </cell>
          <cell r="O509" t="str">
            <v>Somogy</v>
          </cell>
          <cell r="P509" t="str">
            <v/>
          </cell>
          <cell r="Q509" t="str">
            <v>csak B</v>
          </cell>
          <cell r="R509" t="str">
            <v>OK</v>
          </cell>
          <cell r="S509">
            <v>9</v>
          </cell>
          <cell r="T509" t="str">
            <v/>
          </cell>
          <cell r="U509" t="str">
            <v/>
          </cell>
          <cell r="V509" t="str">
            <v/>
          </cell>
          <cell r="AB509" t="str">
            <v/>
          </cell>
          <cell r="AC509" t="str">
            <v/>
          </cell>
          <cell r="AD509" t="str">
            <v/>
          </cell>
          <cell r="AE509" t="str">
            <v/>
          </cell>
        </row>
        <row r="510">
          <cell r="I510" t="str">
            <v>British International School Alapítványi Óvoda, Általános- és Középiskola</v>
          </cell>
          <cell r="J510" t="str">
            <v>Budapest III. kerület</v>
          </cell>
          <cell r="K510" t="str">
            <v>Ren Bingxin</v>
          </cell>
          <cell r="M510" t="str">
            <v>Karácsony Gergő</v>
          </cell>
          <cell r="O510" t="str">
            <v>Budapest/Buda</v>
          </cell>
          <cell r="P510" t="str">
            <v>Budapest III. kerület</v>
          </cell>
          <cell r="Q510" t="str">
            <v>csak B</v>
          </cell>
          <cell r="R510" t="str">
            <v>OK</v>
          </cell>
          <cell r="S510">
            <v>1</v>
          </cell>
          <cell r="T510" t="str">
            <v/>
          </cell>
          <cell r="U510">
            <v>1</v>
          </cell>
          <cell r="V510">
            <v>1</v>
          </cell>
          <cell r="AB510" t="str">
            <v/>
          </cell>
          <cell r="AC510" t="str">
            <v/>
          </cell>
          <cell r="AD510">
            <v>1</v>
          </cell>
          <cell r="AE510">
            <v>0</v>
          </cell>
        </row>
        <row r="511">
          <cell r="I511" t="str">
            <v>Szent Pantaleimon Görögkatolikus Óvoda, Általános Iskola és Alapfokú Művészeti Iskola</v>
          </cell>
          <cell r="J511" t="str">
            <v>Dunaújváros</v>
          </cell>
          <cell r="K511" t="str">
            <v>Sági István Dániel</v>
          </cell>
          <cell r="M511" t="str">
            <v>Sárai-Szabó Dóra</v>
          </cell>
          <cell r="O511" t="str">
            <v>Fejér/Dél</v>
          </cell>
          <cell r="P511" t="str">
            <v>Dunaújváros</v>
          </cell>
          <cell r="Q511" t="str">
            <v>csak B</v>
          </cell>
          <cell r="R511" t="str">
            <v>OK</v>
          </cell>
          <cell r="S511">
            <v>3</v>
          </cell>
          <cell r="T511" t="str">
            <v/>
          </cell>
          <cell r="U511">
            <v>1</v>
          </cell>
          <cell r="V511" t="str">
            <v/>
          </cell>
          <cell r="AB511" t="str">
            <v/>
          </cell>
          <cell r="AC511" t="str">
            <v/>
          </cell>
          <cell r="AD511" t="str">
            <v/>
          </cell>
          <cell r="AE511" t="str">
            <v/>
          </cell>
        </row>
        <row r="512">
          <cell r="I512" t="str">
            <v>Gyulai Implom József Általános Iskola</v>
          </cell>
          <cell r="J512" t="str">
            <v>Gyula</v>
          </cell>
          <cell r="K512" t="str">
            <v>Sebestyén Dávid Péter</v>
          </cell>
          <cell r="M512" t="str">
            <v>Pluhár János</v>
          </cell>
          <cell r="O512" t="str">
            <v>Békés</v>
          </cell>
          <cell r="P512" t="str">
            <v/>
          </cell>
          <cell r="Q512" t="str">
            <v>csak B</v>
          </cell>
          <cell r="R512" t="str">
            <v>OK</v>
          </cell>
          <cell r="S512">
            <v>7</v>
          </cell>
          <cell r="T512" t="str">
            <v/>
          </cell>
          <cell r="U512" t="str">
            <v/>
          </cell>
          <cell r="V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</row>
        <row r="513">
          <cell r="I513" t="str">
            <v>Dánszentmiklósi Ady Endre Általános Iskola és Alapfokú Művészeti Iskola</v>
          </cell>
          <cell r="J513" t="str">
            <v>Dánszentmiklós</v>
          </cell>
          <cell r="K513" t="str">
            <v>Sedró Martin</v>
          </cell>
          <cell r="M513" t="str">
            <v>Hrubi Dénesné</v>
          </cell>
          <cell r="O513" t="str">
            <v>Pest /Dél</v>
          </cell>
          <cell r="P513" t="str">
            <v>Dánszentmiklós</v>
          </cell>
          <cell r="Q513" t="str">
            <v>A vagy B</v>
          </cell>
          <cell r="R513" t="str">
            <v>OK</v>
          </cell>
          <cell r="S513">
            <v>2</v>
          </cell>
          <cell r="T513" t="str">
            <v/>
          </cell>
          <cell r="U513">
            <v>1</v>
          </cell>
          <cell r="V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</row>
        <row r="514">
          <cell r="I514" t="str">
            <v>Comenius Angol-Magyar Két Tanítási Nyelvű Gimnázium, Általános Iskola és Óvoda</v>
          </cell>
          <cell r="J514" t="str">
            <v>Székesfehérvár</v>
          </cell>
          <cell r="K514" t="str">
            <v>Selmeczi Ádám László</v>
          </cell>
          <cell r="M514" t="str">
            <v>Peringer Orsolya</v>
          </cell>
          <cell r="O514" t="str">
            <v>Fejér/Székesfehérvár</v>
          </cell>
          <cell r="P514" t="str">
            <v>Székesfehérvár</v>
          </cell>
          <cell r="Q514" t="str">
            <v>A vagy B</v>
          </cell>
          <cell r="R514" t="str">
            <v>OK</v>
          </cell>
          <cell r="S514">
            <v>3</v>
          </cell>
          <cell r="T514" t="str">
            <v/>
          </cell>
          <cell r="U514" t="str">
            <v/>
          </cell>
          <cell r="V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</row>
        <row r="515">
          <cell r="I515" t="str">
            <v>Ibolya Utcai Általános Iskola</v>
          </cell>
          <cell r="J515" t="str">
            <v>Debrecen</v>
          </cell>
          <cell r="K515" t="str">
            <v>Simay Gergely Attila</v>
          </cell>
          <cell r="M515" t="str">
            <v>Rajmüller László</v>
          </cell>
          <cell r="O515" t="str">
            <v>Hajdú-Bihar</v>
          </cell>
          <cell r="P515" t="str">
            <v/>
          </cell>
          <cell r="Q515" t="str">
            <v>csak B</v>
          </cell>
          <cell r="R515" t="str">
            <v>OK</v>
          </cell>
          <cell r="S515">
            <v>6</v>
          </cell>
          <cell r="T515" t="str">
            <v/>
          </cell>
          <cell r="U515" t="str">
            <v/>
          </cell>
          <cell r="V515" t="str">
            <v/>
          </cell>
          <cell r="AB515" t="str">
            <v/>
          </cell>
          <cell r="AC515" t="str">
            <v/>
          </cell>
          <cell r="AD515" t="str">
            <v/>
          </cell>
          <cell r="AE515" t="str">
            <v/>
          </cell>
        </row>
        <row r="516">
          <cell r="I516" t="str">
            <v>Szolnoki Fiumei Úti Általános Iskola</v>
          </cell>
          <cell r="J516" t="str">
            <v>Szolnok</v>
          </cell>
          <cell r="K516" t="str">
            <v>Simon Ádám Márk</v>
          </cell>
          <cell r="M516" t="str">
            <v>Móczó Gábor</v>
          </cell>
          <cell r="O516" t="str">
            <v>Jász-Nagykun-Szolnok</v>
          </cell>
          <cell r="P516" t="str">
            <v/>
          </cell>
          <cell r="Q516" t="str">
            <v>csak B</v>
          </cell>
          <cell r="R516" t="str">
            <v>OK</v>
          </cell>
          <cell r="S516">
            <v>10</v>
          </cell>
          <cell r="T516" t="str">
            <v/>
          </cell>
          <cell r="U516" t="str">
            <v/>
          </cell>
          <cell r="V516" t="str">
            <v/>
          </cell>
          <cell r="AB516" t="str">
            <v/>
          </cell>
          <cell r="AC516" t="str">
            <v/>
          </cell>
          <cell r="AD516" t="str">
            <v/>
          </cell>
          <cell r="AE516" t="str">
            <v/>
          </cell>
        </row>
        <row r="517">
          <cell r="I517" t="str">
            <v>Farkasréti Általános Iskola</v>
          </cell>
          <cell r="J517" t="str">
            <v>Budapest XI. kerület</v>
          </cell>
          <cell r="K517" t="str">
            <v>Simon Rudolf Gergely</v>
          </cell>
          <cell r="M517" t="str">
            <v>Förster Tiborné</v>
          </cell>
          <cell r="O517" t="str">
            <v>Budapest/Buda</v>
          </cell>
          <cell r="P517" t="str">
            <v>Budapest XI. kerület</v>
          </cell>
          <cell r="Q517" t="str">
            <v>csak B</v>
          </cell>
          <cell r="R517" t="str">
            <v>OK</v>
          </cell>
          <cell r="S517">
            <v>1</v>
          </cell>
          <cell r="T517" t="str">
            <v/>
          </cell>
          <cell r="U517" t="str">
            <v/>
          </cell>
          <cell r="V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</row>
        <row r="518">
          <cell r="I518" t="str">
            <v>Szent Angéla Ferences Általános Iskola és Gimnázium</v>
          </cell>
          <cell r="J518" t="str">
            <v>Budapest II. kerület</v>
          </cell>
          <cell r="K518" t="str">
            <v>Sinkó Mihály</v>
          </cell>
          <cell r="M518" t="str">
            <v>Pelsőczy Attila</v>
          </cell>
          <cell r="O518" t="str">
            <v>Budapest/Buda</v>
          </cell>
          <cell r="P518" t="str">
            <v>Budapest II. kerület</v>
          </cell>
          <cell r="Q518" t="str">
            <v>csak B</v>
          </cell>
          <cell r="R518" t="str">
            <v>OK</v>
          </cell>
          <cell r="S518">
            <v>1</v>
          </cell>
          <cell r="T518" t="str">
            <v/>
          </cell>
          <cell r="U518">
            <v>1</v>
          </cell>
          <cell r="V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</row>
        <row r="519">
          <cell r="I519" t="str">
            <v>Szombathelyi Neumann János Általános Iskola</v>
          </cell>
          <cell r="J519" t="str">
            <v>Szombathely</v>
          </cell>
          <cell r="K519" t="str">
            <v>Sipos Noel</v>
          </cell>
          <cell r="M519" t="str">
            <v>Kiss Szilárd</v>
          </cell>
          <cell r="O519" t="str">
            <v>Vas</v>
          </cell>
          <cell r="P519" t="str">
            <v/>
          </cell>
          <cell r="Q519" t="str">
            <v>csak B</v>
          </cell>
          <cell r="R519" t="str">
            <v>OK</v>
          </cell>
          <cell r="S519">
            <v>9</v>
          </cell>
          <cell r="T519" t="str">
            <v/>
          </cell>
          <cell r="U519" t="str">
            <v/>
          </cell>
          <cell r="V519" t="str">
            <v/>
          </cell>
          <cell r="AB519" t="str">
            <v/>
          </cell>
          <cell r="AC519" t="str">
            <v/>
          </cell>
          <cell r="AD519" t="str">
            <v/>
          </cell>
          <cell r="AE519" t="str">
            <v/>
          </cell>
        </row>
        <row r="520">
          <cell r="I520" t="str">
            <v>Szent Kereszt Katolikus Általános Iskola és Óvoda</v>
          </cell>
          <cell r="J520" t="str">
            <v>Cegléd</v>
          </cell>
          <cell r="K520" t="str">
            <v>Somogyi Noel</v>
          </cell>
          <cell r="M520" t="str">
            <v>Patonai Gábor</v>
          </cell>
          <cell r="N520" t="str">
            <v>Pitó Béla</v>
          </cell>
          <cell r="O520" t="str">
            <v>Pest /Dél</v>
          </cell>
          <cell r="P520" t="str">
            <v>Cegléd</v>
          </cell>
          <cell r="Q520" t="str">
            <v>A vagy B</v>
          </cell>
          <cell r="R520" t="str">
            <v>OK</v>
          </cell>
          <cell r="S520">
            <v>2</v>
          </cell>
          <cell r="T520" t="str">
            <v/>
          </cell>
          <cell r="U520">
            <v>1</v>
          </cell>
          <cell r="V520" t="str">
            <v/>
          </cell>
          <cell r="AB520" t="str">
            <v/>
          </cell>
          <cell r="AC520" t="str">
            <v/>
          </cell>
          <cell r="AD520" t="str">
            <v/>
          </cell>
          <cell r="AE520" t="str">
            <v/>
          </cell>
        </row>
        <row r="521">
          <cell r="I521" t="str">
            <v>Tessedik Sámuel Általános Iskola</v>
          </cell>
          <cell r="J521" t="str">
            <v>Albertirsa</v>
          </cell>
          <cell r="K521" t="str">
            <v>Spánicz József Benjamin</v>
          </cell>
          <cell r="M521" t="str">
            <v>Nagy Csaba</v>
          </cell>
          <cell r="O521" t="str">
            <v>Pest /Dél</v>
          </cell>
          <cell r="P521" t="str">
            <v>Albertirsa</v>
          </cell>
          <cell r="Q521" t="str">
            <v>csak B</v>
          </cell>
          <cell r="R521" t="str">
            <v>OK</v>
          </cell>
          <cell r="S521">
            <v>2</v>
          </cell>
          <cell r="T521" t="str">
            <v/>
          </cell>
          <cell r="U521" t="str">
            <v/>
          </cell>
          <cell r="V521" t="str">
            <v/>
          </cell>
          <cell r="AB521" t="str">
            <v/>
          </cell>
          <cell r="AC521" t="str">
            <v/>
          </cell>
          <cell r="AD521" t="str">
            <v/>
          </cell>
          <cell r="AE521" t="str">
            <v/>
          </cell>
        </row>
        <row r="522">
          <cell r="I522" t="str">
            <v>Christophorus Waldorf Általános Iskola, Gimnázium és Alapfokú Művészeti Iskola</v>
          </cell>
          <cell r="J522" t="str">
            <v>Budapest X. kerület</v>
          </cell>
          <cell r="K522" t="str">
            <v>Stverteczky Zsolt</v>
          </cell>
          <cell r="M522" t="str">
            <v>Rencz Máté Csaba</v>
          </cell>
          <cell r="O522" t="str">
            <v>Budapest/Dél-Pest</v>
          </cell>
          <cell r="P522" t="str">
            <v>Budapest X. kerület</v>
          </cell>
          <cell r="Q522" t="str">
            <v>A vagy B</v>
          </cell>
          <cell r="R522" t="str">
            <v>OK</v>
          </cell>
          <cell r="S522">
            <v>1</v>
          </cell>
          <cell r="T522" t="str">
            <v/>
          </cell>
          <cell r="U522">
            <v>1</v>
          </cell>
          <cell r="V522">
            <v>1</v>
          </cell>
          <cell r="AB522" t="str">
            <v/>
          </cell>
          <cell r="AC522" t="str">
            <v/>
          </cell>
          <cell r="AD522">
            <v>4</v>
          </cell>
          <cell r="AE522">
            <v>0</v>
          </cell>
        </row>
        <row r="523">
          <cell r="I523" t="str">
            <v>Perintparti Szó-Fogadó Szombathelyi Waldorf Általános Iskola, Gimnázium és Alapfokú Művészeti Iskola</v>
          </cell>
          <cell r="J523" t="str">
            <v>Szombathely</v>
          </cell>
          <cell r="K523" t="str">
            <v>Subics Boldizsár</v>
          </cell>
          <cell r="M523" t="str">
            <v>Hancsicsák Zsolt</v>
          </cell>
          <cell r="O523" t="str">
            <v>Vas</v>
          </cell>
          <cell r="P523" t="str">
            <v/>
          </cell>
          <cell r="Q523" t="str">
            <v>csak B</v>
          </cell>
          <cell r="R523" t="str">
            <v>OK</v>
          </cell>
          <cell r="S523">
            <v>9</v>
          </cell>
          <cell r="T523" t="str">
            <v/>
          </cell>
          <cell r="U523" t="str">
            <v/>
          </cell>
          <cell r="V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</row>
        <row r="524">
          <cell r="I524" t="str">
            <v>Pécsi Bártfa Utcai Általános Iskola</v>
          </cell>
          <cell r="J524" t="str">
            <v>Pécs</v>
          </cell>
          <cell r="K524" t="str">
            <v>Sulyok Balázs</v>
          </cell>
          <cell r="M524" t="str">
            <v>Horváth Tamás</v>
          </cell>
          <cell r="O524" t="str">
            <v>Baranya</v>
          </cell>
          <cell r="P524" t="str">
            <v/>
          </cell>
          <cell r="Q524" t="str">
            <v>csak B</v>
          </cell>
          <cell r="R524" t="str">
            <v>OK</v>
          </cell>
          <cell r="S524">
            <v>4</v>
          </cell>
          <cell r="T524" t="str">
            <v/>
          </cell>
          <cell r="U524">
            <v>1</v>
          </cell>
          <cell r="V524" t="str">
            <v/>
          </cell>
          <cell r="AB524" t="str">
            <v/>
          </cell>
          <cell r="AC524" t="str">
            <v/>
          </cell>
          <cell r="AD524" t="str">
            <v/>
          </cell>
          <cell r="AE524" t="str">
            <v/>
          </cell>
        </row>
        <row r="525">
          <cell r="I525" t="str">
            <v>Debreceni Bolyai János Általános Iskola és Alapfokú Művészeti Iskola</v>
          </cell>
          <cell r="J525" t="str">
            <v>Debrecen</v>
          </cell>
          <cell r="K525" t="str">
            <v>Szabó Ábel Balázs</v>
          </cell>
          <cell r="M525" t="str">
            <v>Vaszlovics Tamás</v>
          </cell>
          <cell r="O525" t="str">
            <v>Hajdú-Bihar</v>
          </cell>
          <cell r="P525" t="str">
            <v/>
          </cell>
          <cell r="Q525" t="str">
            <v>csak B</v>
          </cell>
          <cell r="R525" t="str">
            <v>OK</v>
          </cell>
          <cell r="S525">
            <v>6</v>
          </cell>
          <cell r="T525" t="str">
            <v/>
          </cell>
          <cell r="U525" t="str">
            <v/>
          </cell>
          <cell r="V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</row>
        <row r="526">
          <cell r="I526" t="str">
            <v>Zagyvarékasi Damjanich János Általános Iskola</v>
          </cell>
          <cell r="J526" t="str">
            <v>Zagyvarékas</v>
          </cell>
          <cell r="K526" t="str">
            <v>Szabó Ádám Tamás</v>
          </cell>
          <cell r="M526" t="str">
            <v>Simon Ádám</v>
          </cell>
          <cell r="N526" t="str">
            <v>Dr. Tombor Attila</v>
          </cell>
          <cell r="O526" t="str">
            <v>Jász-Nagykun-Szolnok</v>
          </cell>
          <cell r="P526" t="str">
            <v/>
          </cell>
          <cell r="Q526" t="str">
            <v>csak B</v>
          </cell>
          <cell r="R526" t="str">
            <v>OK</v>
          </cell>
          <cell r="S526">
            <v>10</v>
          </cell>
          <cell r="T526" t="str">
            <v/>
          </cell>
          <cell r="U526">
            <v>1</v>
          </cell>
          <cell r="V526">
            <v>1</v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</row>
        <row r="527">
          <cell r="I527" t="str">
            <v>Zamárdi Fekete István Általános Iskola</v>
          </cell>
          <cell r="J527" t="str">
            <v>Zamárdi</v>
          </cell>
          <cell r="K527" t="str">
            <v>Szabó Barnabás</v>
          </cell>
          <cell r="M527" t="str">
            <v>Galó Tibor</v>
          </cell>
          <cell r="O527" t="str">
            <v>Somogy</v>
          </cell>
          <cell r="P527" t="str">
            <v/>
          </cell>
          <cell r="Q527" t="str">
            <v>csak B</v>
          </cell>
          <cell r="R527" t="str">
            <v>OK</v>
          </cell>
          <cell r="S527">
            <v>9</v>
          </cell>
          <cell r="T527" t="str">
            <v/>
          </cell>
          <cell r="U527">
            <v>1</v>
          </cell>
          <cell r="V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</row>
        <row r="528">
          <cell r="I528" t="str">
            <v>Nagyboldogasszony Római Katolikus Gimnázium, Általános Iskola és Alapfokú Művészeti Iskola</v>
          </cell>
          <cell r="J528" t="str">
            <v>Kaposvár</v>
          </cell>
          <cell r="K528" t="str">
            <v>Szabó Előd</v>
          </cell>
          <cell r="M528" t="str">
            <v>Gundy Richárd</v>
          </cell>
          <cell r="O528" t="str">
            <v>Somogy</v>
          </cell>
          <cell r="P528" t="str">
            <v/>
          </cell>
          <cell r="Q528" t="str">
            <v>csak B</v>
          </cell>
          <cell r="R528" t="str">
            <v>OK</v>
          </cell>
          <cell r="S528">
            <v>9</v>
          </cell>
          <cell r="T528" t="str">
            <v/>
          </cell>
          <cell r="U528" t="str">
            <v/>
          </cell>
          <cell r="V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</row>
        <row r="529">
          <cell r="I529" t="str">
            <v>Pécsi Bártfa Utcai Általános Iskola</v>
          </cell>
          <cell r="J529" t="str">
            <v>Pécs</v>
          </cell>
          <cell r="K529" t="str">
            <v>Szabó Flórián</v>
          </cell>
          <cell r="M529" t="str">
            <v>Horváth Tamás</v>
          </cell>
          <cell r="O529" t="str">
            <v>Baranya</v>
          </cell>
          <cell r="P529" t="str">
            <v/>
          </cell>
          <cell r="Q529" t="str">
            <v>csak B</v>
          </cell>
          <cell r="R529" t="str">
            <v>OK</v>
          </cell>
          <cell r="S529">
            <v>4</v>
          </cell>
          <cell r="T529" t="str">
            <v/>
          </cell>
          <cell r="U529">
            <v>1</v>
          </cell>
          <cell r="V529" t="str">
            <v/>
          </cell>
          <cell r="AB529" t="str">
            <v/>
          </cell>
          <cell r="AC529" t="str">
            <v/>
          </cell>
          <cell r="AD529" t="str">
            <v/>
          </cell>
          <cell r="AE529" t="str">
            <v/>
          </cell>
        </row>
        <row r="530">
          <cell r="I530" t="str">
            <v>Újszászi Vörösmarty Mihály Általános Iskola</v>
          </cell>
          <cell r="J530" t="str">
            <v>Újszász</v>
          </cell>
          <cell r="K530" t="str">
            <v>Szabó Ruben Zoltán</v>
          </cell>
          <cell r="M530" t="str">
            <v>Tóth Gábor</v>
          </cell>
          <cell r="O530" t="str">
            <v>Jász-Nagykun-Szolnok</v>
          </cell>
          <cell r="P530" t="str">
            <v/>
          </cell>
          <cell r="Q530" t="str">
            <v>csak B</v>
          </cell>
          <cell r="R530" t="str">
            <v>OK</v>
          </cell>
          <cell r="S530">
            <v>10</v>
          </cell>
          <cell r="T530" t="str">
            <v/>
          </cell>
          <cell r="U530" t="str">
            <v/>
          </cell>
          <cell r="V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</row>
        <row r="531">
          <cell r="I531" t="str">
            <v>Család Általános Iskola és Alapfokú Művészeti Iskola</v>
          </cell>
          <cell r="J531" t="str">
            <v>Keszthely</v>
          </cell>
          <cell r="K531" t="str">
            <v>Szabó Zente Bertalan</v>
          </cell>
          <cell r="M531" t="str">
            <v>Cseberkó Romina</v>
          </cell>
          <cell r="O531" t="str">
            <v>Zala</v>
          </cell>
          <cell r="P531" t="str">
            <v/>
          </cell>
          <cell r="Q531" t="str">
            <v>csak B</v>
          </cell>
          <cell r="R531" t="str">
            <v>OK</v>
          </cell>
          <cell r="S531">
            <v>9</v>
          </cell>
          <cell r="T531" t="str">
            <v/>
          </cell>
          <cell r="U531">
            <v>1</v>
          </cell>
          <cell r="V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</row>
        <row r="532">
          <cell r="I532" t="str">
            <v>Kastély Német Nemzetiségi Nyelvoktató Általános Iskola</v>
          </cell>
          <cell r="J532" t="str">
            <v>Pápakovácsi</v>
          </cell>
          <cell r="K532" t="str">
            <v>Szabó-Eeider Ákos</v>
          </cell>
          <cell r="M532" t="str">
            <v>Koncz János</v>
          </cell>
          <cell r="O532" t="str">
            <v>Veszprém</v>
          </cell>
          <cell r="P532" t="str">
            <v/>
          </cell>
          <cell r="Q532" t="str">
            <v>csak B</v>
          </cell>
          <cell r="R532" t="str">
            <v>OK</v>
          </cell>
          <cell r="S532">
            <v>5</v>
          </cell>
          <cell r="T532" t="str">
            <v/>
          </cell>
          <cell r="U532">
            <v>1</v>
          </cell>
          <cell r="V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</row>
        <row r="533">
          <cell r="I533" t="str">
            <v>Zsámbéki Zichy Miklós Általános Iskola</v>
          </cell>
          <cell r="J533" t="str">
            <v>Zsámbék</v>
          </cell>
          <cell r="K533" t="str">
            <v>Szakács Krisztián Bálint</v>
          </cell>
          <cell r="M533" t="str">
            <v>Legerszki Kinga</v>
          </cell>
          <cell r="O533" t="str">
            <v>Pest/Nyugat</v>
          </cell>
          <cell r="P533" t="str">
            <v>Zsámbék</v>
          </cell>
          <cell r="Q533" t="str">
            <v>csak B</v>
          </cell>
          <cell r="R533" t="str">
            <v>OK</v>
          </cell>
          <cell r="S533">
            <v>2</v>
          </cell>
          <cell r="T533" t="str">
            <v/>
          </cell>
          <cell r="U533">
            <v>1</v>
          </cell>
          <cell r="V533">
            <v>1</v>
          </cell>
          <cell r="AB533" t="str">
            <v/>
          </cell>
          <cell r="AC533" t="str">
            <v/>
          </cell>
          <cell r="AD533">
            <v>0</v>
          </cell>
          <cell r="AE533">
            <v>0</v>
          </cell>
        </row>
        <row r="534">
          <cell r="I534" t="str">
            <v>Pécsi Bártfa Utcai Általános Iskola</v>
          </cell>
          <cell r="J534" t="str">
            <v>Pécs</v>
          </cell>
          <cell r="K534" t="str">
            <v>Szalai Benett</v>
          </cell>
          <cell r="M534" t="str">
            <v>Horváth Tamás</v>
          </cell>
          <cell r="O534" t="str">
            <v>Baranya</v>
          </cell>
          <cell r="P534" t="str">
            <v/>
          </cell>
          <cell r="Q534" t="str">
            <v>csak B</v>
          </cell>
          <cell r="R534" t="str">
            <v>OK</v>
          </cell>
          <cell r="S534">
            <v>4</v>
          </cell>
          <cell r="T534" t="str">
            <v/>
          </cell>
          <cell r="U534">
            <v>1</v>
          </cell>
          <cell r="V534" t="str">
            <v/>
          </cell>
          <cell r="AB534" t="str">
            <v/>
          </cell>
          <cell r="AC534" t="str">
            <v/>
          </cell>
          <cell r="AD534" t="str">
            <v/>
          </cell>
          <cell r="AE534" t="str">
            <v/>
          </cell>
        </row>
        <row r="535">
          <cell r="I535" t="str">
            <v>Tarczy Lajos Általános Iskola</v>
          </cell>
          <cell r="J535" t="str">
            <v>Pápa</v>
          </cell>
          <cell r="K535" t="str">
            <v>Szalai Soma</v>
          </cell>
          <cell r="M535" t="str">
            <v>Saár Györgyi</v>
          </cell>
          <cell r="O535" t="str">
            <v>Veszprém</v>
          </cell>
          <cell r="P535" t="str">
            <v/>
          </cell>
          <cell r="Q535" t="str">
            <v>A vagy B</v>
          </cell>
          <cell r="R535" t="str">
            <v>OK</v>
          </cell>
          <cell r="S535">
            <v>5</v>
          </cell>
          <cell r="T535" t="str">
            <v/>
          </cell>
          <cell r="U535">
            <v>1</v>
          </cell>
          <cell r="V535">
            <v>1</v>
          </cell>
          <cell r="AB535" t="str">
            <v/>
          </cell>
          <cell r="AC535" t="str">
            <v/>
          </cell>
          <cell r="AD535">
            <v>0</v>
          </cell>
          <cell r="AE535">
            <v>0</v>
          </cell>
        </row>
        <row r="536">
          <cell r="I536" t="str">
            <v>Nyíregyházi Arany János Gimnázium, Általános Iskola és Kollégium</v>
          </cell>
          <cell r="J536" t="str">
            <v>Nyíregyháza</v>
          </cell>
          <cell r="K536" t="str">
            <v>Szalontai Marcell</v>
          </cell>
          <cell r="M536" t="str">
            <v>Sallai István József</v>
          </cell>
          <cell r="O536" t="str">
            <v>Szabolcs-Szatmár-Bereg</v>
          </cell>
          <cell r="P536" t="str">
            <v/>
          </cell>
          <cell r="Q536" t="str">
            <v>csak B</v>
          </cell>
          <cell r="R536" t="str">
            <v>OK</v>
          </cell>
          <cell r="S536">
            <v>6</v>
          </cell>
          <cell r="T536" t="str">
            <v/>
          </cell>
          <cell r="U536">
            <v>1</v>
          </cell>
          <cell r="V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</row>
        <row r="537">
          <cell r="I537" t="str">
            <v>Ádám Jenő Általános Iskola és Alapfokú Művészeti Iskola</v>
          </cell>
          <cell r="J537" t="str">
            <v>Bordány</v>
          </cell>
          <cell r="K537" t="str">
            <v>Szécsényi Hunor</v>
          </cell>
          <cell r="M537" t="str">
            <v>Kiss Csaba</v>
          </cell>
          <cell r="N537" t="str">
            <v>Bálint Lászlóné</v>
          </cell>
          <cell r="O537" t="str">
            <v>Csongrád-Csanád</v>
          </cell>
          <cell r="P537" t="str">
            <v/>
          </cell>
          <cell r="Q537" t="str">
            <v>csak B</v>
          </cell>
          <cell r="R537" t="str">
            <v>OK</v>
          </cell>
          <cell r="S537">
            <v>7</v>
          </cell>
          <cell r="T537" t="str">
            <v/>
          </cell>
          <cell r="U537" t="str">
            <v/>
          </cell>
          <cell r="V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</row>
        <row r="538">
          <cell r="I538" t="str">
            <v>Tiszateleki Hunyadi Mátyás Általános Iskola</v>
          </cell>
          <cell r="J538" t="str">
            <v>Tiszatelek</v>
          </cell>
          <cell r="K538" t="str">
            <v>Székely Zsombor</v>
          </cell>
          <cell r="M538" t="str">
            <v>Veress Károly</v>
          </cell>
          <cell r="O538" t="str">
            <v>Szabolcs-Szatmár-Bereg</v>
          </cell>
          <cell r="P538" t="str">
            <v/>
          </cell>
          <cell r="Q538" t="str">
            <v>csak B</v>
          </cell>
          <cell r="R538" t="str">
            <v>OK</v>
          </cell>
          <cell r="S538">
            <v>6</v>
          </cell>
          <cell r="T538" t="str">
            <v/>
          </cell>
          <cell r="U538">
            <v>1</v>
          </cell>
          <cell r="V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</row>
        <row r="539">
          <cell r="I539" t="str">
            <v>Szegedi Tudományegyetem Gyakorló Gimnázium és Általános Iskola</v>
          </cell>
          <cell r="J539" t="str">
            <v>Szeged</v>
          </cell>
          <cell r="K539" t="str">
            <v>Szemerédi Csongor</v>
          </cell>
          <cell r="M539" t="str">
            <v>Czeglédi Tamás</v>
          </cell>
          <cell r="O539" t="str">
            <v>Csongrád-Csanád</v>
          </cell>
          <cell r="P539" t="str">
            <v/>
          </cell>
          <cell r="Q539" t="str">
            <v>csak B</v>
          </cell>
          <cell r="R539" t="str">
            <v>OK</v>
          </cell>
          <cell r="S539">
            <v>7</v>
          </cell>
          <cell r="T539" t="str">
            <v/>
          </cell>
          <cell r="U539">
            <v>1</v>
          </cell>
          <cell r="V539" t="str">
            <v/>
          </cell>
          <cell r="AB539" t="str">
            <v/>
          </cell>
          <cell r="AC539" t="str">
            <v/>
          </cell>
          <cell r="AD539" t="str">
            <v/>
          </cell>
          <cell r="AE539" t="str">
            <v/>
          </cell>
        </row>
        <row r="540">
          <cell r="I540" t="str">
            <v>Érdi Batthyány Sportiskolai Általános Iskola és Gimnázium</v>
          </cell>
          <cell r="J540" t="str">
            <v>Érd</v>
          </cell>
          <cell r="K540" t="str">
            <v>Szenecsár Milán</v>
          </cell>
          <cell r="M540" t="str">
            <v>Tornai Tibor</v>
          </cell>
          <cell r="O540" t="str">
            <v>Pest/Nyugat</v>
          </cell>
          <cell r="P540" t="str">
            <v>Érd</v>
          </cell>
          <cell r="Q540" t="str">
            <v>A vagy B</v>
          </cell>
          <cell r="R540" t="str">
            <v>OK</v>
          </cell>
          <cell r="S540">
            <v>2</v>
          </cell>
          <cell r="T540" t="str">
            <v/>
          </cell>
          <cell r="U540">
            <v>1</v>
          </cell>
          <cell r="V540">
            <v>1</v>
          </cell>
          <cell r="AB540" t="str">
            <v/>
          </cell>
          <cell r="AC540" t="str">
            <v/>
          </cell>
          <cell r="AD540">
            <v>2</v>
          </cell>
          <cell r="AE540">
            <v>0</v>
          </cell>
        </row>
        <row r="541">
          <cell r="I541" t="str">
            <v>Kaposvári Kodály Zoltán Központi Általános Iskola</v>
          </cell>
          <cell r="J541" t="str">
            <v>Kaposvár</v>
          </cell>
          <cell r="K541" t="str">
            <v>Szita Barnabás Sándor</v>
          </cell>
          <cell r="M541" t="str">
            <v>Piltnerné Giesz Gabriella</v>
          </cell>
          <cell r="O541" t="str">
            <v>Somogy</v>
          </cell>
          <cell r="P541" t="str">
            <v/>
          </cell>
          <cell r="Q541" t="str">
            <v>csak B</v>
          </cell>
          <cell r="R541" t="str">
            <v>OK</v>
          </cell>
          <cell r="S541">
            <v>9</v>
          </cell>
          <cell r="T541" t="str">
            <v/>
          </cell>
          <cell r="U541" t="str">
            <v/>
          </cell>
          <cell r="V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</row>
        <row r="542">
          <cell r="I542" t="str">
            <v>Pápai Weöres Sándor Általános Iskola</v>
          </cell>
          <cell r="J542" t="str">
            <v>Pápa</v>
          </cell>
          <cell r="K542" t="str">
            <v>Szórádi Bence</v>
          </cell>
          <cell r="M542" t="str">
            <v>Horváth Attila Sándor</v>
          </cell>
          <cell r="N542" t="str">
            <v>Horváth Attila, Szabó Norbert</v>
          </cell>
          <cell r="O542" t="str">
            <v>Veszprém</v>
          </cell>
          <cell r="P542" t="str">
            <v/>
          </cell>
          <cell r="Q542" t="str">
            <v>A vagy B</v>
          </cell>
          <cell r="R542" t="str">
            <v>OK</v>
          </cell>
          <cell r="S542">
            <v>5</v>
          </cell>
          <cell r="T542" t="str">
            <v/>
          </cell>
          <cell r="U542">
            <v>1</v>
          </cell>
          <cell r="V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</row>
        <row r="543">
          <cell r="I543" t="str">
            <v>Tapolcai Bárdos Lajos Általános Iskola</v>
          </cell>
          <cell r="J543" t="str">
            <v>Tapolca</v>
          </cell>
          <cell r="K543" t="str">
            <v>Szőcze Bálint</v>
          </cell>
          <cell r="M543" t="str">
            <v>Gyarmati Zoltánné</v>
          </cell>
          <cell r="O543" t="str">
            <v>Veszprém</v>
          </cell>
          <cell r="P543" t="str">
            <v/>
          </cell>
          <cell r="Q543" t="str">
            <v>csak B</v>
          </cell>
          <cell r="R543" t="str">
            <v>OK</v>
          </cell>
          <cell r="S543">
            <v>5</v>
          </cell>
          <cell r="T543" t="str">
            <v/>
          </cell>
          <cell r="U543">
            <v>1</v>
          </cell>
          <cell r="V543" t="str">
            <v/>
          </cell>
          <cell r="AB543" t="str">
            <v/>
          </cell>
          <cell r="AC543" t="str">
            <v/>
          </cell>
          <cell r="AD543" t="str">
            <v/>
          </cell>
          <cell r="AE543" t="str">
            <v/>
          </cell>
        </row>
        <row r="544">
          <cell r="I544" t="str">
            <v>Kunszigeti Két Tanítási Nyelvű Általános Iskola és Alapfokú Művészeti Iskola</v>
          </cell>
          <cell r="J544" t="str">
            <v>Kunsziget</v>
          </cell>
          <cell r="K544" t="str">
            <v>Szuchy Benedek</v>
          </cell>
          <cell r="M544" t="str">
            <v>Boros Kőműves Erika</v>
          </cell>
          <cell r="O544" t="str">
            <v>Győr-Moson-Sopron</v>
          </cell>
          <cell r="P544" t="str">
            <v/>
          </cell>
          <cell r="Q544" t="str">
            <v>csak B</v>
          </cell>
          <cell r="R544" t="str">
            <v>OK</v>
          </cell>
          <cell r="S544">
            <v>5</v>
          </cell>
          <cell r="T544" t="str">
            <v/>
          </cell>
          <cell r="U544">
            <v>1</v>
          </cell>
          <cell r="V544">
            <v>1</v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</row>
        <row r="545">
          <cell r="I545" t="str">
            <v>Thököly Imre Két Tanítási Nyelvű Általános Iskola</v>
          </cell>
          <cell r="J545" t="str">
            <v>Hajdúszoboszló</v>
          </cell>
          <cell r="K545" t="str">
            <v>Szücs Benedek Mór</v>
          </cell>
          <cell r="M545" t="str">
            <v>Szabó Gergely János</v>
          </cell>
          <cell r="O545" t="str">
            <v>Hajdú-Bihar</v>
          </cell>
          <cell r="P545" t="str">
            <v/>
          </cell>
          <cell r="Q545" t="str">
            <v>csak B</v>
          </cell>
          <cell r="R545" t="str">
            <v>OK</v>
          </cell>
          <cell r="S545">
            <v>6</v>
          </cell>
          <cell r="T545" t="str">
            <v/>
          </cell>
          <cell r="U545" t="str">
            <v/>
          </cell>
          <cell r="V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</row>
        <row r="546">
          <cell r="I546" t="str">
            <v>Ciszterci Szent István Gimnázium</v>
          </cell>
          <cell r="J546" t="str">
            <v>Székesfehérvár</v>
          </cell>
          <cell r="K546" t="str">
            <v>Takács Áron Bálint</v>
          </cell>
          <cell r="M546" t="str">
            <v>Varga Tamás</v>
          </cell>
          <cell r="O546" t="str">
            <v>Fejér/Székesfehérvár</v>
          </cell>
          <cell r="P546" t="str">
            <v>Székesfehérvár</v>
          </cell>
          <cell r="Q546" t="str">
            <v>csak B</v>
          </cell>
          <cell r="R546" t="str">
            <v>OK</v>
          </cell>
          <cell r="S546">
            <v>3</v>
          </cell>
          <cell r="T546" t="str">
            <v/>
          </cell>
          <cell r="U546">
            <v>1</v>
          </cell>
          <cell r="V546">
            <v>1</v>
          </cell>
          <cell r="AB546" t="str">
            <v/>
          </cell>
          <cell r="AC546" t="str">
            <v/>
          </cell>
          <cell r="AD546">
            <v>0</v>
          </cell>
          <cell r="AE546">
            <v>0</v>
          </cell>
        </row>
        <row r="547">
          <cell r="I547" t="str">
            <v>Apponyi Albert Általános Iskola</v>
          </cell>
          <cell r="J547" t="str">
            <v>Gencsapáti</v>
          </cell>
          <cell r="K547" t="str">
            <v>Takács Gergely</v>
          </cell>
          <cell r="M547" t="str">
            <v>Rédecsi Bence</v>
          </cell>
          <cell r="O547" t="str">
            <v>Vas</v>
          </cell>
          <cell r="P547" t="str">
            <v/>
          </cell>
          <cell r="Q547" t="str">
            <v>csak B</v>
          </cell>
          <cell r="R547" t="str">
            <v>OK</v>
          </cell>
          <cell r="S547">
            <v>9</v>
          </cell>
          <cell r="T547" t="str">
            <v/>
          </cell>
          <cell r="U547" t="str">
            <v/>
          </cell>
          <cell r="V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</row>
        <row r="548">
          <cell r="I548" t="str">
            <v>Huszár Gál Gimnázium, Általános Iskola, Alapfokú Művészeti Iskola és Óvoda</v>
          </cell>
          <cell r="J548" t="str">
            <v>Debrecen</v>
          </cell>
          <cell r="K548" t="str">
            <v>Tamási Samu Péter</v>
          </cell>
          <cell r="M548" t="str">
            <v>Simon Tamásné</v>
          </cell>
          <cell r="O548" t="str">
            <v>Hajdú-Bihar</v>
          </cell>
          <cell r="P548" t="str">
            <v/>
          </cell>
          <cell r="Q548" t="str">
            <v>csak B</v>
          </cell>
          <cell r="R548" t="str">
            <v>OK</v>
          </cell>
          <cell r="S548">
            <v>6</v>
          </cell>
          <cell r="T548" t="str">
            <v/>
          </cell>
          <cell r="U548" t="str">
            <v/>
          </cell>
          <cell r="V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</row>
        <row r="549">
          <cell r="I549" t="str">
            <v>Pécsi Bártfa Utcai Általános Iskola</v>
          </cell>
          <cell r="J549" t="str">
            <v>Pécs</v>
          </cell>
          <cell r="K549" t="str">
            <v>Taradán Milos Miro</v>
          </cell>
          <cell r="M549" t="str">
            <v>Horváth Tamás</v>
          </cell>
          <cell r="O549" t="str">
            <v>Baranya</v>
          </cell>
          <cell r="P549" t="str">
            <v/>
          </cell>
          <cell r="Q549" t="str">
            <v>csak B</v>
          </cell>
          <cell r="R549" t="str">
            <v>OK</v>
          </cell>
          <cell r="S549">
            <v>4</v>
          </cell>
          <cell r="T549" t="str">
            <v/>
          </cell>
          <cell r="U549">
            <v>1</v>
          </cell>
          <cell r="V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</row>
        <row r="550">
          <cell r="I550" t="str">
            <v>Magvető Református Magyar - Angol Két Tanítási Nyelvű Általános Iskola és Óvoda</v>
          </cell>
          <cell r="J550" t="str">
            <v>Gyula</v>
          </cell>
          <cell r="K550" t="str">
            <v>Taután Zsombor</v>
          </cell>
          <cell r="M550" t="str">
            <v>Dávid Szilvia</v>
          </cell>
          <cell r="O550" t="str">
            <v>Békés</v>
          </cell>
          <cell r="P550" t="str">
            <v/>
          </cell>
          <cell r="Q550" t="str">
            <v>csak B</v>
          </cell>
          <cell r="R550" t="str">
            <v>OK</v>
          </cell>
          <cell r="S550">
            <v>7</v>
          </cell>
          <cell r="T550" t="str">
            <v/>
          </cell>
          <cell r="U550">
            <v>1</v>
          </cell>
          <cell r="V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</row>
        <row r="551">
          <cell r="I551" t="str">
            <v>Pécsi Bártfa Utcai Általános Iskola</v>
          </cell>
          <cell r="J551" t="str">
            <v>Pécs</v>
          </cell>
          <cell r="K551" t="str">
            <v>Tóka Áron</v>
          </cell>
          <cell r="M551" t="str">
            <v>Horváth Tamás</v>
          </cell>
          <cell r="O551" t="str">
            <v>Baranya</v>
          </cell>
          <cell r="P551" t="str">
            <v/>
          </cell>
          <cell r="Q551" t="str">
            <v>csak B</v>
          </cell>
          <cell r="R551" t="str">
            <v>OK</v>
          </cell>
          <cell r="S551">
            <v>4</v>
          </cell>
          <cell r="T551" t="str">
            <v/>
          </cell>
          <cell r="U551">
            <v>1</v>
          </cell>
          <cell r="V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</row>
        <row r="552">
          <cell r="I552" t="str">
            <v>Gubányi Károly Általános Iskola</v>
          </cell>
          <cell r="J552" t="str">
            <v>Pilis</v>
          </cell>
          <cell r="K552" t="str">
            <v>Tóth Ádám Balázs</v>
          </cell>
          <cell r="M552" t="str">
            <v>Kovács Péter</v>
          </cell>
          <cell r="O552" t="str">
            <v>Pest /Dél</v>
          </cell>
          <cell r="P552" t="str">
            <v>Pilis</v>
          </cell>
          <cell r="Q552" t="str">
            <v>csak B</v>
          </cell>
          <cell r="R552" t="str">
            <v>OK</v>
          </cell>
          <cell r="S552">
            <v>2</v>
          </cell>
          <cell r="T552" t="str">
            <v/>
          </cell>
          <cell r="U552" t="str">
            <v/>
          </cell>
          <cell r="V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</row>
        <row r="553">
          <cell r="I553" t="str">
            <v>Gyulai Implom József Általános Iskola</v>
          </cell>
          <cell r="J553" t="str">
            <v>Gyula</v>
          </cell>
          <cell r="K553" t="str">
            <v>Tóth Bence Gábor</v>
          </cell>
          <cell r="M553" t="str">
            <v>Pluhár János</v>
          </cell>
          <cell r="O553" t="str">
            <v>Békés</v>
          </cell>
          <cell r="P553" t="str">
            <v/>
          </cell>
          <cell r="Q553" t="str">
            <v>csak B</v>
          </cell>
          <cell r="R553" t="str">
            <v>OK</v>
          </cell>
          <cell r="S553">
            <v>7</v>
          </cell>
          <cell r="T553" t="str">
            <v/>
          </cell>
          <cell r="U553" t="str">
            <v/>
          </cell>
          <cell r="V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</row>
        <row r="554">
          <cell r="I554" t="str">
            <v>Tapolcai Bárdos Lajos Általános Iskola</v>
          </cell>
          <cell r="J554" t="str">
            <v>Tapolca</v>
          </cell>
          <cell r="K554" t="str">
            <v>Tóth Bertalan</v>
          </cell>
          <cell r="M554" t="str">
            <v>Gyarmati Zoltánné</v>
          </cell>
          <cell r="O554" t="str">
            <v>Veszprém</v>
          </cell>
          <cell r="P554" t="str">
            <v/>
          </cell>
          <cell r="Q554" t="str">
            <v>csak B</v>
          </cell>
          <cell r="R554" t="str">
            <v>OK</v>
          </cell>
          <cell r="S554">
            <v>5</v>
          </cell>
          <cell r="T554" t="str">
            <v/>
          </cell>
          <cell r="U554" t="str">
            <v/>
          </cell>
          <cell r="V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</row>
        <row r="555">
          <cell r="I555" t="str">
            <v>Rákóczifalvai II. Rákóczi Ferenc Általános Iskola és Alapfokú Művészeti Iskola</v>
          </cell>
          <cell r="J555" t="str">
            <v>Rákóczifalva</v>
          </cell>
          <cell r="K555" t="str">
            <v>Tóth Kornél</v>
          </cell>
          <cell r="M555" t="str">
            <v>Ábrahám Zsolt</v>
          </cell>
          <cell r="O555" t="str">
            <v>Jász-Nagykun-Szolnok</v>
          </cell>
          <cell r="P555" t="str">
            <v/>
          </cell>
          <cell r="Q555" t="str">
            <v>csak B</v>
          </cell>
          <cell r="R555" t="str">
            <v>OK</v>
          </cell>
          <cell r="S555">
            <v>10</v>
          </cell>
          <cell r="T555" t="str">
            <v/>
          </cell>
          <cell r="U555">
            <v>1</v>
          </cell>
          <cell r="V555">
            <v>1</v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</row>
        <row r="556">
          <cell r="I556" t="str">
            <v>Huszár Gál Gimnázium, Általános Iskola, Alapfokú Művészeti Iskola és Óvoda</v>
          </cell>
          <cell r="J556" t="str">
            <v>Debrecen</v>
          </cell>
          <cell r="K556" t="str">
            <v>Tóth Levente</v>
          </cell>
          <cell r="M556" t="str">
            <v>Simon Tamásné</v>
          </cell>
          <cell r="O556" t="str">
            <v>Hajdú-Bihar</v>
          </cell>
          <cell r="P556" t="str">
            <v/>
          </cell>
          <cell r="Q556" t="str">
            <v>csak B</v>
          </cell>
          <cell r="R556" t="str">
            <v>OK</v>
          </cell>
          <cell r="S556">
            <v>6</v>
          </cell>
          <cell r="T556" t="str">
            <v/>
          </cell>
          <cell r="U556" t="str">
            <v/>
          </cell>
          <cell r="V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</row>
        <row r="557">
          <cell r="I557" t="str">
            <v>Solymári Hunyadi Mátyás Német Nemzetiségi Általános Iskola, Alapfokú Művészeti Iskola</v>
          </cell>
          <cell r="J557" t="str">
            <v>Solymár</v>
          </cell>
          <cell r="K557" t="str">
            <v>Tóth Máté Gábor</v>
          </cell>
          <cell r="M557" t="str">
            <v>Molnár Richárd</v>
          </cell>
          <cell r="O557" t="str">
            <v>Pest/Nyugat</v>
          </cell>
          <cell r="P557" t="str">
            <v>Solymár</v>
          </cell>
          <cell r="Q557" t="str">
            <v>csak B</v>
          </cell>
          <cell r="R557" t="str">
            <v>OK</v>
          </cell>
          <cell r="S557">
            <v>2</v>
          </cell>
          <cell r="T557" t="str">
            <v/>
          </cell>
          <cell r="U557" t="str">
            <v/>
          </cell>
          <cell r="V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</row>
        <row r="558">
          <cell r="I558" t="str">
            <v>Újszászi Vörösmarty Mihály Általános Iskola</v>
          </cell>
          <cell r="J558" t="str">
            <v>Újszász</v>
          </cell>
          <cell r="K558" t="str">
            <v>Turai Csaba</v>
          </cell>
          <cell r="M558" t="str">
            <v>Tóth Gábor</v>
          </cell>
          <cell r="O558" t="str">
            <v>Jász-Nagykun-Szolnok</v>
          </cell>
          <cell r="P558" t="str">
            <v/>
          </cell>
          <cell r="Q558" t="str">
            <v>csak B</v>
          </cell>
          <cell r="R558" t="str">
            <v>OK</v>
          </cell>
          <cell r="S558">
            <v>10</v>
          </cell>
          <cell r="T558" t="str">
            <v/>
          </cell>
          <cell r="U558">
            <v>1</v>
          </cell>
          <cell r="V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</row>
        <row r="559">
          <cell r="I559" t="str">
            <v>Gödöllői Hajós Alfréd Általános Iskola</v>
          </cell>
          <cell r="J559" t="str">
            <v>Gödöllő</v>
          </cell>
          <cell r="K559" t="str">
            <v>Urbán Sebestyén</v>
          </cell>
          <cell r="M559" t="str">
            <v>Szota Katalin</v>
          </cell>
          <cell r="O559" t="str">
            <v>Pest/Észak</v>
          </cell>
          <cell r="P559" t="str">
            <v>Gödöllő</v>
          </cell>
          <cell r="Q559" t="str">
            <v>A vagy B</v>
          </cell>
          <cell r="R559" t="str">
            <v>OK</v>
          </cell>
          <cell r="S559">
            <v>2</v>
          </cell>
          <cell r="T559" t="str">
            <v/>
          </cell>
          <cell r="U559">
            <v>1</v>
          </cell>
          <cell r="V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</row>
        <row r="560">
          <cell r="I560" t="str">
            <v>Seregélyesi Baptista Általános Iskola és Alapfokú Művészeti Iskola</v>
          </cell>
          <cell r="J560" t="str">
            <v>Seregélyes</v>
          </cell>
          <cell r="K560" t="str">
            <v>Vámosi Dávid</v>
          </cell>
          <cell r="M560" t="str">
            <v>Karkóné Lukácsy Marianna</v>
          </cell>
          <cell r="O560" t="str">
            <v>Fejér/Székesfehérvár</v>
          </cell>
          <cell r="P560" t="str">
            <v>Seregélyes</v>
          </cell>
          <cell r="Q560" t="str">
            <v>csak B</v>
          </cell>
          <cell r="R560" t="str">
            <v>OK</v>
          </cell>
          <cell r="S560">
            <v>3</v>
          </cell>
          <cell r="T560" t="str">
            <v/>
          </cell>
          <cell r="U560" t="str">
            <v/>
          </cell>
          <cell r="V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</row>
        <row r="561">
          <cell r="I561" t="str">
            <v>Gödöllői Waldorf Általános Iskola és Alapfokú Művészeti Iskola</v>
          </cell>
          <cell r="J561" t="str">
            <v>Gödöllő</v>
          </cell>
          <cell r="K561" t="str">
            <v>Vanczer Márk</v>
          </cell>
          <cell r="M561" t="str">
            <v>Benson Barbara</v>
          </cell>
          <cell r="O561" t="str">
            <v>Pest/Észak</v>
          </cell>
          <cell r="P561" t="str">
            <v>Gödöllő</v>
          </cell>
          <cell r="Q561" t="str">
            <v>A vagy B</v>
          </cell>
          <cell r="R561" t="str">
            <v>OK</v>
          </cell>
          <cell r="S561">
            <v>2</v>
          </cell>
          <cell r="T561" t="str">
            <v/>
          </cell>
          <cell r="U561">
            <v>1</v>
          </cell>
          <cell r="V561">
            <v>1</v>
          </cell>
          <cell r="AB561" t="str">
            <v/>
          </cell>
          <cell r="AC561" t="str">
            <v/>
          </cell>
          <cell r="AD561">
            <v>6</v>
          </cell>
          <cell r="AE561">
            <v>0</v>
          </cell>
        </row>
        <row r="562">
          <cell r="I562" t="str">
            <v>Apponyi Albert Általános Iskola</v>
          </cell>
          <cell r="J562" t="str">
            <v>Gencsapáti</v>
          </cell>
          <cell r="K562" t="str">
            <v>Varga Bálint</v>
          </cell>
          <cell r="M562" t="str">
            <v>Rédecsi Bence</v>
          </cell>
          <cell r="O562" t="str">
            <v>Vas</v>
          </cell>
          <cell r="P562" t="str">
            <v/>
          </cell>
          <cell r="Q562" t="str">
            <v>csak B</v>
          </cell>
          <cell r="R562" t="str">
            <v>OK</v>
          </cell>
          <cell r="S562">
            <v>9</v>
          </cell>
          <cell r="T562" t="str">
            <v/>
          </cell>
          <cell r="U562">
            <v>1</v>
          </cell>
          <cell r="V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</row>
        <row r="563">
          <cell r="I563" t="str">
            <v>Fabriczius József Általános Iskola</v>
          </cell>
          <cell r="J563" t="str">
            <v>Veresegyház</v>
          </cell>
          <cell r="K563" t="str">
            <v>Varga Máté</v>
          </cell>
          <cell r="M563" t="str">
            <v>Reiszné Juszt Ágnes</v>
          </cell>
          <cell r="N563" t="str">
            <v>Reisz Aletta</v>
          </cell>
          <cell r="O563" t="str">
            <v>Pest/Észak</v>
          </cell>
          <cell r="P563" t="str">
            <v>Veresegyház</v>
          </cell>
          <cell r="Q563" t="str">
            <v>A vagy B</v>
          </cell>
          <cell r="R563" t="str">
            <v>OK</v>
          </cell>
          <cell r="S563">
            <v>2</v>
          </cell>
          <cell r="T563" t="str">
            <v>Névütközés!</v>
          </cell>
          <cell r="U563">
            <v>1</v>
          </cell>
          <cell r="V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</row>
        <row r="564">
          <cell r="I564" t="str">
            <v>Pápai Weöres Sándor Általános Iskola</v>
          </cell>
          <cell r="J564" t="str">
            <v>Pápa</v>
          </cell>
          <cell r="K564" t="str">
            <v>Varga Máté Bálint</v>
          </cell>
          <cell r="M564" t="str">
            <v>Horváth Attila Sándor</v>
          </cell>
          <cell r="N564" t="str">
            <v>Horváth Attila, Szabó Norbert</v>
          </cell>
          <cell r="O564" t="str">
            <v>Veszprém</v>
          </cell>
          <cell r="P564" t="str">
            <v/>
          </cell>
          <cell r="Q564" t="str">
            <v>csak B</v>
          </cell>
          <cell r="R564" t="str">
            <v>OK</v>
          </cell>
          <cell r="S564">
            <v>5</v>
          </cell>
          <cell r="T564" t="str">
            <v/>
          </cell>
          <cell r="U564">
            <v>1</v>
          </cell>
          <cell r="V564">
            <v>1</v>
          </cell>
          <cell r="AB564" t="str">
            <v/>
          </cell>
          <cell r="AC564" t="str">
            <v/>
          </cell>
          <cell r="AD564">
            <v>0</v>
          </cell>
          <cell r="AE564">
            <v>0</v>
          </cell>
        </row>
        <row r="565">
          <cell r="I565" t="str">
            <v>Jáki Nagy Márton Nyelvoktató Nemzetiségi Általános Iskola</v>
          </cell>
          <cell r="J565" t="str">
            <v>Ják</v>
          </cell>
          <cell r="K565" t="str">
            <v>Varga Nándor</v>
          </cell>
          <cell r="M565" t="str">
            <v>Nagy Ferenc</v>
          </cell>
          <cell r="O565" t="str">
            <v>Vas</v>
          </cell>
          <cell r="P565" t="str">
            <v/>
          </cell>
          <cell r="Q565" t="str">
            <v>csak B</v>
          </cell>
          <cell r="R565" t="str">
            <v>OK</v>
          </cell>
          <cell r="S565">
            <v>9</v>
          </cell>
          <cell r="T565" t="str">
            <v/>
          </cell>
          <cell r="U565">
            <v>1</v>
          </cell>
          <cell r="V565">
            <v>1</v>
          </cell>
          <cell r="AB565" t="str">
            <v/>
          </cell>
          <cell r="AC565" t="str">
            <v/>
          </cell>
          <cell r="AD565">
            <v>0</v>
          </cell>
          <cell r="AE565">
            <v>0</v>
          </cell>
        </row>
        <row r="566">
          <cell r="I566" t="str">
            <v>Debreceni Árpád Vezér Általános Iskola</v>
          </cell>
          <cell r="J566" t="str">
            <v>Debrecen</v>
          </cell>
          <cell r="K566" t="str">
            <v>Varga Nándor Zsolt</v>
          </cell>
          <cell r="M566" t="str">
            <v>Nagy Csaba Imre</v>
          </cell>
          <cell r="O566" t="str">
            <v>Hajdú-Bihar</v>
          </cell>
          <cell r="P566" t="str">
            <v/>
          </cell>
          <cell r="Q566" t="str">
            <v>csak B</v>
          </cell>
          <cell r="R566" t="str">
            <v>OK</v>
          </cell>
          <cell r="S566">
            <v>6</v>
          </cell>
          <cell r="T566" t="str">
            <v/>
          </cell>
          <cell r="U566" t="str">
            <v/>
          </cell>
          <cell r="V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</row>
        <row r="567">
          <cell r="I567" t="str">
            <v>Ádám Jenő Általános Iskola és Alapfokú Művészeti Iskola</v>
          </cell>
          <cell r="J567" t="str">
            <v>Bordány</v>
          </cell>
          <cell r="K567" t="str">
            <v>Vas Hunor Lénárd</v>
          </cell>
          <cell r="M567" t="str">
            <v>Kiss Csaba</v>
          </cell>
          <cell r="N567" t="str">
            <v>Bálint Lászlóné</v>
          </cell>
          <cell r="O567" t="str">
            <v>Csongrád-Csanád</v>
          </cell>
          <cell r="P567" t="str">
            <v/>
          </cell>
          <cell r="Q567" t="str">
            <v>csak B</v>
          </cell>
          <cell r="R567" t="str">
            <v>OK</v>
          </cell>
          <cell r="S567">
            <v>7</v>
          </cell>
          <cell r="T567" t="str">
            <v/>
          </cell>
          <cell r="U567" t="str">
            <v/>
          </cell>
          <cell r="V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</row>
        <row r="568">
          <cell r="I568" t="str">
            <v>Vénkerti Általános Iskola és Alapfokú Művészeti Iskola</v>
          </cell>
          <cell r="J568" t="str">
            <v>Debrecen</v>
          </cell>
          <cell r="K568" t="str">
            <v>Vég Dávid</v>
          </cell>
          <cell r="M568" t="str">
            <v>Mokánszki József Mihályné</v>
          </cell>
          <cell r="N568" t="str">
            <v>Mester József</v>
          </cell>
          <cell r="O568" t="str">
            <v>Hajdú-Bihar</v>
          </cell>
          <cell r="P568" t="str">
            <v/>
          </cell>
          <cell r="Q568" t="str">
            <v>A vagy B</v>
          </cell>
          <cell r="R568" t="str">
            <v>OK</v>
          </cell>
          <cell r="S568">
            <v>6</v>
          </cell>
          <cell r="T568" t="str">
            <v/>
          </cell>
          <cell r="U568" t="str">
            <v/>
          </cell>
          <cell r="V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</row>
        <row r="569">
          <cell r="I569" t="str">
            <v>Koch Valéria Gimnázium, Általános Iskola, Óvoda és Kollégium</v>
          </cell>
          <cell r="J569" t="str">
            <v>Pécs</v>
          </cell>
          <cell r="K569" t="str">
            <v>Vetusinszki Péter</v>
          </cell>
          <cell r="M569" t="str">
            <v>Várhalmi-Hujber Éva</v>
          </cell>
          <cell r="O569" t="str">
            <v>Baranya</v>
          </cell>
          <cell r="P569" t="str">
            <v/>
          </cell>
          <cell r="Q569" t="str">
            <v>csak B</v>
          </cell>
          <cell r="R569" t="str">
            <v>OK</v>
          </cell>
          <cell r="S569">
            <v>4</v>
          </cell>
          <cell r="T569" t="str">
            <v/>
          </cell>
          <cell r="U569">
            <v>1</v>
          </cell>
          <cell r="V569">
            <v>1</v>
          </cell>
          <cell r="AB569" t="str">
            <v/>
          </cell>
          <cell r="AC569" t="str">
            <v/>
          </cell>
          <cell r="AD569">
            <v>1</v>
          </cell>
          <cell r="AE569">
            <v>0</v>
          </cell>
        </row>
        <row r="570">
          <cell r="I570" t="str">
            <v>Újszászi Vörösmarty Mihály Általános Iskola</v>
          </cell>
          <cell r="J570" t="str">
            <v>Újszász</v>
          </cell>
          <cell r="K570" t="str">
            <v>Vidák Antal József</v>
          </cell>
          <cell r="M570" t="str">
            <v>Tóth Gábor</v>
          </cell>
          <cell r="O570" t="str">
            <v>Jász-Nagykun-Szolnok</v>
          </cell>
          <cell r="P570" t="str">
            <v/>
          </cell>
          <cell r="Q570" t="str">
            <v>csak B</v>
          </cell>
          <cell r="R570" t="str">
            <v>OK</v>
          </cell>
          <cell r="S570">
            <v>10</v>
          </cell>
          <cell r="T570" t="str">
            <v/>
          </cell>
          <cell r="U570" t="str">
            <v/>
          </cell>
          <cell r="V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</row>
        <row r="571">
          <cell r="I571" t="str">
            <v>Újszászi Vörösmarty Mihály Általános Iskola</v>
          </cell>
          <cell r="J571" t="str">
            <v>Újszász</v>
          </cell>
          <cell r="K571" t="str">
            <v>Vidák Nikolasz</v>
          </cell>
          <cell r="M571" t="str">
            <v>Tóth Gábor</v>
          </cell>
          <cell r="O571" t="str">
            <v>Jász-Nagykun-Szolnok</v>
          </cell>
          <cell r="P571" t="str">
            <v/>
          </cell>
          <cell r="Q571" t="str">
            <v>csak B</v>
          </cell>
          <cell r="R571" t="str">
            <v>OK</v>
          </cell>
          <cell r="S571">
            <v>10</v>
          </cell>
          <cell r="T571" t="str">
            <v/>
          </cell>
          <cell r="U571" t="str">
            <v/>
          </cell>
          <cell r="V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</row>
        <row r="572">
          <cell r="I572" t="str">
            <v>Apponyi Albert Általános Iskola</v>
          </cell>
          <cell r="J572" t="str">
            <v>Gencsapáti</v>
          </cell>
          <cell r="K572" t="str">
            <v>Virág Albert</v>
          </cell>
          <cell r="M572" t="str">
            <v>Rédecsi Bence</v>
          </cell>
          <cell r="O572" t="str">
            <v>Vas</v>
          </cell>
          <cell r="P572" t="str">
            <v/>
          </cell>
          <cell r="Q572" t="str">
            <v>csak B</v>
          </cell>
          <cell r="R572" t="str">
            <v>OK</v>
          </cell>
          <cell r="S572">
            <v>9</v>
          </cell>
          <cell r="T572" t="str">
            <v/>
          </cell>
          <cell r="U572" t="str">
            <v/>
          </cell>
          <cell r="V572" t="str">
            <v/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</row>
        <row r="573">
          <cell r="I573" t="str">
            <v>Csertán Sándor Általános Iskola</v>
          </cell>
          <cell r="J573" t="str">
            <v>Alsónemesapáti</v>
          </cell>
          <cell r="K573" t="str">
            <v>Virágh Ádám András</v>
          </cell>
          <cell r="M573" t="str">
            <v>Vincze Enikő Márta</v>
          </cell>
          <cell r="O573" t="str">
            <v>Zala</v>
          </cell>
          <cell r="P573" t="str">
            <v/>
          </cell>
          <cell r="Q573" t="str">
            <v>csak B</v>
          </cell>
          <cell r="R573" t="str">
            <v>OK</v>
          </cell>
          <cell r="S573">
            <v>9</v>
          </cell>
          <cell r="T573" t="str">
            <v/>
          </cell>
          <cell r="U573" t="str">
            <v/>
          </cell>
          <cell r="V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</row>
        <row r="574">
          <cell r="I574" t="str">
            <v>Németh László Gimnázium</v>
          </cell>
          <cell r="J574" t="str">
            <v>Budapest XIII. kerület</v>
          </cell>
          <cell r="K574" t="str">
            <v>Zakar Boldizsár</v>
          </cell>
          <cell r="M574" t="str">
            <v>Doór Miklós</v>
          </cell>
          <cell r="O574" t="str">
            <v>Budapest/Észak-Pest</v>
          </cell>
          <cell r="P574" t="str">
            <v>Budapest XIII. kerület</v>
          </cell>
          <cell r="Q574" t="str">
            <v>csak B</v>
          </cell>
          <cell r="R574" t="str">
            <v>OK</v>
          </cell>
          <cell r="S574">
            <v>1</v>
          </cell>
          <cell r="T574" t="str">
            <v/>
          </cell>
          <cell r="U574">
            <v>1</v>
          </cell>
          <cell r="V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</row>
        <row r="575">
          <cell r="I575" t="str">
            <v>Szabadegyházi Kossuth Lajos Általános Iskola</v>
          </cell>
          <cell r="J575" t="str">
            <v>Szabadegyháza</v>
          </cell>
          <cell r="K575" t="str">
            <v>Zámbó Martin</v>
          </cell>
          <cell r="M575" t="str">
            <v>Rittler Gábor Győző</v>
          </cell>
          <cell r="O575" t="str">
            <v>Fejér/Észak</v>
          </cell>
          <cell r="P575" t="str">
            <v>Szabadegyháza</v>
          </cell>
          <cell r="Q575" t="str">
            <v>csak B</v>
          </cell>
          <cell r="R575" t="str">
            <v>OK</v>
          </cell>
          <cell r="S575">
            <v>3</v>
          </cell>
          <cell r="T575" t="str">
            <v/>
          </cell>
          <cell r="U575">
            <v>1</v>
          </cell>
          <cell r="V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</row>
        <row r="576">
          <cell r="I576" t="str">
            <v>Kiskunfélegyházi Batthyány Lajos Általános Iskola</v>
          </cell>
          <cell r="J576" t="str">
            <v>Kiskunfélegyháza</v>
          </cell>
          <cell r="K576" t="str">
            <v>Zentai Zéman Viktor</v>
          </cell>
          <cell r="M576" t="str">
            <v>Pelyva Imre Zoltán</v>
          </cell>
          <cell r="O576" t="str">
            <v>Bács-Kiskun</v>
          </cell>
          <cell r="P576" t="str">
            <v/>
          </cell>
          <cell r="Q576" t="str">
            <v>csak B</v>
          </cell>
          <cell r="R576" t="str">
            <v>OK</v>
          </cell>
          <cell r="S576">
            <v>10</v>
          </cell>
          <cell r="T576" t="str">
            <v/>
          </cell>
          <cell r="U576">
            <v>1</v>
          </cell>
          <cell r="V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</row>
        <row r="577">
          <cell r="I577" t="str">
            <v>Gustave Eiffel Francia Óvoda, Általános Iskola és Gimnázium</v>
          </cell>
          <cell r="J577" t="str">
            <v>Budapest II. kerület</v>
          </cell>
          <cell r="K577" t="str">
            <v>Zhang Hengyi</v>
          </cell>
          <cell r="M577" t="str">
            <v>Bukor Mihály</v>
          </cell>
          <cell r="O577" t="str">
            <v>Budapest/Buda</v>
          </cell>
          <cell r="P577" t="str">
            <v>Budapest II. kerület</v>
          </cell>
          <cell r="Q577" t="str">
            <v>csak B</v>
          </cell>
          <cell r="R577" t="str">
            <v>OK</v>
          </cell>
          <cell r="S577">
            <v>1</v>
          </cell>
          <cell r="T577" t="str">
            <v/>
          </cell>
          <cell r="U577">
            <v>1</v>
          </cell>
          <cell r="V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</row>
        <row r="578">
          <cell r="I578" t="str">
            <v>Zagyvarékasi Damjanich János Általános Iskola</v>
          </cell>
          <cell r="J578" t="str">
            <v>Zagyvarékas</v>
          </cell>
          <cell r="K578" t="str">
            <v>Zsákai Brendon Krisztián</v>
          </cell>
          <cell r="M578" t="str">
            <v>Simon Ádám</v>
          </cell>
          <cell r="N578" t="str">
            <v>Dr. Tombor Attila</v>
          </cell>
          <cell r="O578" t="str">
            <v>Jász-Nagykun-Szolnok</v>
          </cell>
          <cell r="P578" t="str">
            <v/>
          </cell>
          <cell r="Q578" t="str">
            <v>csak B</v>
          </cell>
          <cell r="R578" t="str">
            <v>OK</v>
          </cell>
          <cell r="S578">
            <v>10</v>
          </cell>
          <cell r="T578" t="str">
            <v/>
          </cell>
          <cell r="U578" t="str">
            <v/>
          </cell>
          <cell r="V578" t="str">
            <v/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</row>
        <row r="579">
          <cell r="I579" t="str">
            <v>Szolnoki Fiumei Úti Általános Iskola</v>
          </cell>
          <cell r="J579" t="str">
            <v>Szolnok</v>
          </cell>
          <cell r="K579" t="str">
            <v>Zsigmond Péter Imre</v>
          </cell>
          <cell r="M579" t="str">
            <v>Móczó Gábor</v>
          </cell>
          <cell r="O579" t="str">
            <v>Jász-Nagykun-Szolnok</v>
          </cell>
          <cell r="P579" t="str">
            <v/>
          </cell>
          <cell r="Q579" t="str">
            <v>csak B</v>
          </cell>
          <cell r="R579" t="str">
            <v>OK</v>
          </cell>
          <cell r="S579">
            <v>10</v>
          </cell>
          <cell r="T579" t="str">
            <v/>
          </cell>
          <cell r="U579" t="str">
            <v/>
          </cell>
          <cell r="V579" t="str">
            <v/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</row>
        <row r="580">
          <cell r="I580" t="str">
            <v>Jankay Tibor Két Tanítási Nyelvű Általános Iskola</v>
          </cell>
          <cell r="J580" t="str">
            <v>Békéscsaba</v>
          </cell>
          <cell r="K580" t="str">
            <v>Zsiros Gergely</v>
          </cell>
          <cell r="M580" t="str">
            <v>Mártonné Bartyik Magdolna</v>
          </cell>
          <cell r="O580" t="str">
            <v>Békés</v>
          </cell>
          <cell r="P580" t="str">
            <v/>
          </cell>
          <cell r="Q580" t="str">
            <v>A vagy B</v>
          </cell>
          <cell r="R580" t="str">
            <v>OK</v>
          </cell>
          <cell r="S580">
            <v>7</v>
          </cell>
          <cell r="T580" t="str">
            <v/>
          </cell>
          <cell r="U580" t="str">
            <v/>
          </cell>
          <cell r="V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</row>
        <row r="581">
          <cell r="I581" t="str">
            <v>Szegedi Kossuth Lajos Általános Iskola</v>
          </cell>
          <cell r="J581" t="str">
            <v>Szeged</v>
          </cell>
          <cell r="K581" t="str">
            <v>Kádár-Németh Kincső</v>
          </cell>
          <cell r="M581" t="str">
            <v>Herbertné Auth Adél</v>
          </cell>
          <cell r="O581" t="str">
            <v>Csongrád-Csanád</v>
          </cell>
          <cell r="P581" t="str">
            <v/>
          </cell>
          <cell r="Q581" t="str">
            <v>csak A</v>
          </cell>
          <cell r="R581" t="str">
            <v>OK</v>
          </cell>
          <cell r="S581">
            <v>7</v>
          </cell>
          <cell r="T581" t="str">
            <v/>
          </cell>
          <cell r="U581">
            <v>1</v>
          </cell>
          <cell r="V581">
            <v>1</v>
          </cell>
          <cell r="AB581">
            <v>1</v>
          </cell>
          <cell r="AC581">
            <v>0</v>
          </cell>
          <cell r="AD581" t="str">
            <v/>
          </cell>
          <cell r="AE581" t="str">
            <v/>
          </cell>
        </row>
        <row r="582">
          <cell r="I582" t="str">
            <v>Roszík Mihály Evangélikus Általános Iskola</v>
          </cell>
          <cell r="J582" t="str">
            <v>Albertirsa</v>
          </cell>
          <cell r="K582" t="str">
            <v>Kiss Lara</v>
          </cell>
          <cell r="M582" t="str">
            <v>Mátékovits Sándor</v>
          </cell>
          <cell r="N582" t="str">
            <v>Orosz Gábor</v>
          </cell>
          <cell r="O582" t="str">
            <v>Pest /Dél</v>
          </cell>
          <cell r="P582" t="str">
            <v>Albertirsa</v>
          </cell>
          <cell r="Q582" t="str">
            <v>A vagy B</v>
          </cell>
          <cell r="R582" t="str">
            <v>OK</v>
          </cell>
          <cell r="S582">
            <v>2</v>
          </cell>
          <cell r="T582" t="str">
            <v/>
          </cell>
          <cell r="U582">
            <v>1</v>
          </cell>
          <cell r="V582">
            <v>1</v>
          </cell>
          <cell r="AB582">
            <v>0</v>
          </cell>
          <cell r="AC582">
            <v>0</v>
          </cell>
          <cell r="AD582" t="str">
            <v/>
          </cell>
          <cell r="AE582" t="str">
            <v/>
          </cell>
        </row>
        <row r="583">
          <cell r="I583" t="str">
            <v>Újlak Utcai Általános, Német Nemzetiségi és Magyar-Angol Két Tanítási Nyelvű Iskola</v>
          </cell>
          <cell r="J583" t="str">
            <v>Budapest XVII. kerület</v>
          </cell>
          <cell r="K583" t="str">
            <v>Liang Eliza</v>
          </cell>
          <cell r="M583" t="str">
            <v>Cseppentőné Vuk Katalin</v>
          </cell>
          <cell r="O583" t="str">
            <v>Budapest/Dél-Pest</v>
          </cell>
          <cell r="P583" t="str">
            <v>Budapest XVII. kerület</v>
          </cell>
          <cell r="Q583" t="str">
            <v>csak A</v>
          </cell>
          <cell r="R583" t="str">
            <v>OK</v>
          </cell>
          <cell r="S583">
            <v>1</v>
          </cell>
          <cell r="T583" t="str">
            <v/>
          </cell>
          <cell r="U583">
            <v>1</v>
          </cell>
          <cell r="V583">
            <v>1</v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</row>
        <row r="584">
          <cell r="I584" t="str">
            <v>Pécsi Belvárosi Általános Iskola</v>
          </cell>
          <cell r="J584" t="str">
            <v>Pécs</v>
          </cell>
          <cell r="K584" t="str">
            <v>Lujber Barbara Léda</v>
          </cell>
          <cell r="M584" t="str">
            <v>Salamon László Csaba</v>
          </cell>
          <cell r="O584" t="str">
            <v>Baranya</v>
          </cell>
          <cell r="P584" t="str">
            <v/>
          </cell>
          <cell r="Q584" t="str">
            <v>csak A</v>
          </cell>
          <cell r="R584" t="str">
            <v>OK</v>
          </cell>
          <cell r="S584">
            <v>4</v>
          </cell>
          <cell r="T584" t="str">
            <v/>
          </cell>
          <cell r="U584">
            <v>1</v>
          </cell>
          <cell r="V584">
            <v>1</v>
          </cell>
          <cell r="AB584">
            <v>2</v>
          </cell>
          <cell r="AC584">
            <v>0</v>
          </cell>
          <cell r="AD584" t="str">
            <v/>
          </cell>
          <cell r="AE584" t="str">
            <v/>
          </cell>
        </row>
        <row r="585">
          <cell r="I585" t="str">
            <v>Pécsi Belvárosi Általános Iskola</v>
          </cell>
          <cell r="J585" t="str">
            <v>Pécs</v>
          </cell>
          <cell r="K585" t="str">
            <v>Lujber Hédi Zsófia</v>
          </cell>
          <cell r="M585" t="str">
            <v>Salamon László Csaba</v>
          </cell>
          <cell r="O585" t="str">
            <v>Baranya</v>
          </cell>
          <cell r="P585" t="str">
            <v/>
          </cell>
          <cell r="Q585" t="str">
            <v>csak A</v>
          </cell>
          <cell r="R585" t="str">
            <v>OK</v>
          </cell>
          <cell r="S585">
            <v>4</v>
          </cell>
          <cell r="T585" t="str">
            <v/>
          </cell>
          <cell r="U585">
            <v>1</v>
          </cell>
          <cell r="V585">
            <v>1</v>
          </cell>
          <cell r="AB585">
            <v>3</v>
          </cell>
          <cell r="AC585">
            <v>0</v>
          </cell>
          <cell r="AD585" t="str">
            <v/>
          </cell>
          <cell r="AE585" t="str">
            <v/>
          </cell>
        </row>
        <row r="586">
          <cell r="I586" t="str">
            <v>Békásmegyeri Veres Péter Gimnázium</v>
          </cell>
          <cell r="J586" t="str">
            <v>Budapest III. kerület</v>
          </cell>
          <cell r="K586" t="str">
            <v>Ottucsák Luca</v>
          </cell>
          <cell r="M586" t="str">
            <v>Bárkányi Pados Csilla</v>
          </cell>
          <cell r="O586" t="str">
            <v>Budapest/Buda</v>
          </cell>
          <cell r="P586" t="str">
            <v>Budapest III. kerület</v>
          </cell>
          <cell r="Q586" t="str">
            <v>csak A</v>
          </cell>
          <cell r="R586" t="str">
            <v>OK</v>
          </cell>
          <cell r="S586">
            <v>1</v>
          </cell>
          <cell r="T586" t="str">
            <v/>
          </cell>
          <cell r="U586">
            <v>1</v>
          </cell>
          <cell r="V586">
            <v>1</v>
          </cell>
          <cell r="AB586">
            <v>0</v>
          </cell>
          <cell r="AC586">
            <v>0</v>
          </cell>
          <cell r="AD586" t="str">
            <v/>
          </cell>
          <cell r="AE586" t="str">
            <v/>
          </cell>
        </row>
        <row r="587">
          <cell r="I587" t="str">
            <v>Székesfehérvári Vörösmarty Mihály Általános Iskola</v>
          </cell>
          <cell r="J587" t="str">
            <v>Székesfehérvár</v>
          </cell>
          <cell r="K587" t="str">
            <v>Simon Jázmin</v>
          </cell>
          <cell r="M587" t="str">
            <v>Kulman Miklós Gábor</v>
          </cell>
          <cell r="N587" t="str">
            <v>Nagy-Szabó Levente</v>
          </cell>
          <cell r="O587" t="str">
            <v>Fejér/Székesfehérvár</v>
          </cell>
          <cell r="P587" t="str">
            <v>Székesfehérvár</v>
          </cell>
          <cell r="Q587" t="str">
            <v>csak A</v>
          </cell>
          <cell r="R587" t="str">
            <v>OK</v>
          </cell>
          <cell r="S587">
            <v>3</v>
          </cell>
          <cell r="T587" t="str">
            <v/>
          </cell>
          <cell r="U587">
            <v>1</v>
          </cell>
          <cell r="V587">
            <v>1</v>
          </cell>
          <cell r="AB587">
            <v>0</v>
          </cell>
          <cell r="AC587">
            <v>0</v>
          </cell>
          <cell r="AD587" t="str">
            <v/>
          </cell>
          <cell r="AE587" t="str">
            <v/>
          </cell>
        </row>
        <row r="588">
          <cell r="I588" t="str">
            <v>Magyarok Nagyasszonya Római Katolikus Általános Iskola</v>
          </cell>
          <cell r="J588" t="str">
            <v>Albertirsa</v>
          </cell>
          <cell r="K588" t="str">
            <v>Stefkovics Hanna</v>
          </cell>
          <cell r="M588" t="str">
            <v>Csernák Renáta</v>
          </cell>
          <cell r="O588" t="str">
            <v>Pest /Dél</v>
          </cell>
          <cell r="P588" t="str">
            <v>Albertirsa</v>
          </cell>
          <cell r="Q588" t="str">
            <v>csak A</v>
          </cell>
          <cell r="R588" t="str">
            <v>OK</v>
          </cell>
          <cell r="S588">
            <v>2</v>
          </cell>
          <cell r="T588" t="str">
            <v/>
          </cell>
          <cell r="U588">
            <v>1</v>
          </cell>
          <cell r="V588">
            <v>1</v>
          </cell>
          <cell r="AB588">
            <v>0</v>
          </cell>
          <cell r="AC588">
            <v>0</v>
          </cell>
          <cell r="AD588" t="str">
            <v/>
          </cell>
          <cell r="AE588" t="str">
            <v/>
          </cell>
        </row>
        <row r="589">
          <cell r="I589" t="str">
            <v>Pécsi Belvárosi Általános Iskola</v>
          </cell>
          <cell r="J589" t="str">
            <v>Pécs</v>
          </cell>
          <cell r="K589" t="str">
            <v>Szőrfi Anna</v>
          </cell>
          <cell r="M589" t="str">
            <v>Pokol Lajos</v>
          </cell>
          <cell r="O589" t="str">
            <v>Baranya</v>
          </cell>
          <cell r="P589" t="str">
            <v/>
          </cell>
          <cell r="Q589" t="str">
            <v>A vagy B</v>
          </cell>
          <cell r="R589" t="str">
            <v>OK</v>
          </cell>
          <cell r="S589">
            <v>4</v>
          </cell>
          <cell r="T589" t="str">
            <v/>
          </cell>
          <cell r="U589">
            <v>1</v>
          </cell>
          <cell r="V589">
            <v>1</v>
          </cell>
          <cell r="AB589">
            <v>1</v>
          </cell>
          <cell r="AC589">
            <v>0</v>
          </cell>
          <cell r="AD589" t="str">
            <v/>
          </cell>
          <cell r="AE589" t="str">
            <v/>
          </cell>
        </row>
        <row r="590">
          <cell r="I590" t="str">
            <v>Árpád-házi Szent Erzsébet Gimnázium, Óvoda és Általános Iskola</v>
          </cell>
          <cell r="J590" t="str">
            <v>Esztergom</v>
          </cell>
          <cell r="K590" t="str">
            <v>Ocskó Laura</v>
          </cell>
          <cell r="M590" t="str">
            <v>Szederkényi Miklós Dávid</v>
          </cell>
          <cell r="O590" t="str">
            <v>Komárom-Esztergom</v>
          </cell>
          <cell r="P590" t="str">
            <v/>
          </cell>
          <cell r="Q590" t="str">
            <v>csak B</v>
          </cell>
          <cell r="R590" t="str">
            <v>OK</v>
          </cell>
          <cell r="S590">
            <v>5</v>
          </cell>
          <cell r="T590" t="str">
            <v/>
          </cell>
          <cell r="U590">
            <v>1</v>
          </cell>
          <cell r="V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</row>
        <row r="591">
          <cell r="I591" t="str">
            <v>Kunszigeti Két Tanítási Nyelvű Általános Iskola és Alapfokú Művészeti Iskola</v>
          </cell>
          <cell r="J591" t="str">
            <v>Kunsziget</v>
          </cell>
          <cell r="K591" t="str">
            <v>Angyal Rebeka</v>
          </cell>
          <cell r="M591" t="str">
            <v>Boros Kőműves Erika</v>
          </cell>
          <cell r="O591" t="str">
            <v>Győr-Moson-Sopron</v>
          </cell>
          <cell r="P591" t="str">
            <v/>
          </cell>
          <cell r="Q591" t="str">
            <v>csak B</v>
          </cell>
          <cell r="R591" t="str">
            <v>OK</v>
          </cell>
          <cell r="S591">
            <v>5</v>
          </cell>
          <cell r="T591" t="str">
            <v/>
          </cell>
          <cell r="U591">
            <v>1</v>
          </cell>
          <cell r="V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</row>
        <row r="592">
          <cell r="I592" t="str">
            <v>Szegedi Alsóvárosi Általános Iskola</v>
          </cell>
          <cell r="J592" t="str">
            <v>Szeged</v>
          </cell>
          <cell r="K592" t="str">
            <v>Ardai Laura</v>
          </cell>
          <cell r="M592" t="str">
            <v>Király Benedek</v>
          </cell>
          <cell r="O592" t="str">
            <v>Csongrád-Csanád</v>
          </cell>
          <cell r="P592" t="str">
            <v/>
          </cell>
          <cell r="Q592" t="str">
            <v>csak B</v>
          </cell>
          <cell r="R592" t="str">
            <v>OK</v>
          </cell>
          <cell r="S592">
            <v>7</v>
          </cell>
          <cell r="T592" t="str">
            <v/>
          </cell>
          <cell r="U592" t="str">
            <v/>
          </cell>
          <cell r="V592" t="str">
            <v/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</row>
        <row r="593">
          <cell r="I593" t="str">
            <v>Gyulai Implom József Általános Iskola</v>
          </cell>
          <cell r="J593" t="str">
            <v>Gyula</v>
          </cell>
          <cell r="K593" t="str">
            <v>Bakonyi Blanka</v>
          </cell>
          <cell r="M593" t="str">
            <v>Pluhár János</v>
          </cell>
          <cell r="O593" t="str">
            <v>Békés</v>
          </cell>
          <cell r="P593" t="str">
            <v/>
          </cell>
          <cell r="Q593" t="str">
            <v>csak B</v>
          </cell>
          <cell r="R593" t="str">
            <v>OK</v>
          </cell>
          <cell r="S593">
            <v>7</v>
          </cell>
          <cell r="T593" t="str">
            <v/>
          </cell>
          <cell r="U593" t="str">
            <v/>
          </cell>
          <cell r="V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</row>
        <row r="594">
          <cell r="I594" t="str">
            <v>Szolnoki Fiumei Úti Általános Iskola</v>
          </cell>
          <cell r="J594" t="str">
            <v>Szolnok</v>
          </cell>
          <cell r="K594" t="str">
            <v>Balázs Noémi</v>
          </cell>
          <cell r="M594" t="str">
            <v>Móczó Gábor</v>
          </cell>
          <cell r="O594" t="str">
            <v>Jász-Nagykun-Szolnok</v>
          </cell>
          <cell r="P594" t="str">
            <v/>
          </cell>
          <cell r="Q594" t="str">
            <v>csak B</v>
          </cell>
          <cell r="R594" t="str">
            <v>OK</v>
          </cell>
          <cell r="S594">
            <v>10</v>
          </cell>
          <cell r="T594" t="str">
            <v/>
          </cell>
          <cell r="U594" t="str">
            <v/>
          </cell>
          <cell r="V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</row>
        <row r="595">
          <cell r="I595" t="str">
            <v>Szolnoki Fiumei Úti Általános Iskola</v>
          </cell>
          <cell r="J595" t="str">
            <v>Szolnok</v>
          </cell>
          <cell r="K595" t="str">
            <v>Balázs Nóra</v>
          </cell>
          <cell r="M595" t="str">
            <v>Móczó Gábor</v>
          </cell>
          <cell r="O595" t="str">
            <v>Jász-Nagykun-Szolnok</v>
          </cell>
          <cell r="P595" t="str">
            <v/>
          </cell>
          <cell r="Q595" t="str">
            <v>csak B</v>
          </cell>
          <cell r="R595" t="str">
            <v>OK</v>
          </cell>
          <cell r="S595">
            <v>10</v>
          </cell>
          <cell r="T595" t="str">
            <v/>
          </cell>
          <cell r="U595" t="str">
            <v/>
          </cell>
          <cell r="V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</row>
        <row r="596">
          <cell r="I596" t="str">
            <v>Dunakeszi Szent István Általános Iskola</v>
          </cell>
          <cell r="J596" t="str">
            <v>Dunakeszi</v>
          </cell>
          <cell r="K596" t="str">
            <v>Bálint Zsófia</v>
          </cell>
          <cell r="M596" t="str">
            <v>Bátoriné Murányi Mónika</v>
          </cell>
          <cell r="N596" t="str">
            <v>Varga Máté</v>
          </cell>
          <cell r="O596" t="str">
            <v>Pest/Észak</v>
          </cell>
          <cell r="P596" t="str">
            <v>Dunakeszi</v>
          </cell>
          <cell r="Q596" t="str">
            <v>csak B</v>
          </cell>
          <cell r="R596" t="str">
            <v>OK</v>
          </cell>
          <cell r="S596">
            <v>2</v>
          </cell>
          <cell r="T596" t="str">
            <v/>
          </cell>
          <cell r="U596">
            <v>1</v>
          </cell>
          <cell r="V596">
            <v>1</v>
          </cell>
          <cell r="AB596" t="str">
            <v/>
          </cell>
          <cell r="AC596" t="str">
            <v/>
          </cell>
          <cell r="AD596">
            <v>6</v>
          </cell>
          <cell r="AE596">
            <v>0</v>
          </cell>
        </row>
        <row r="597">
          <cell r="I597" t="str">
            <v>Apponyi Albert Általános Iskola</v>
          </cell>
          <cell r="J597" t="str">
            <v>Gencsapáti</v>
          </cell>
          <cell r="K597" t="str">
            <v>Balogh Bella</v>
          </cell>
          <cell r="M597" t="str">
            <v>Rédecsi Bence</v>
          </cell>
          <cell r="O597" t="str">
            <v>Vas</v>
          </cell>
          <cell r="P597" t="str">
            <v/>
          </cell>
          <cell r="Q597" t="str">
            <v>csak B</v>
          </cell>
          <cell r="R597" t="str">
            <v>OK</v>
          </cell>
          <cell r="S597">
            <v>9</v>
          </cell>
          <cell r="T597" t="str">
            <v/>
          </cell>
          <cell r="U597">
            <v>1</v>
          </cell>
          <cell r="V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</row>
        <row r="598">
          <cell r="I598" t="str">
            <v>Magvető Református Magyar - Angol Két Tanítási Nyelvű Általános Iskola és Óvoda</v>
          </cell>
          <cell r="J598" t="str">
            <v>Gyula</v>
          </cell>
          <cell r="K598" t="str">
            <v>Balogh Rodé</v>
          </cell>
          <cell r="M598" t="str">
            <v>Dávid Szilvia</v>
          </cell>
          <cell r="O598" t="str">
            <v>Békés</v>
          </cell>
          <cell r="P598" t="str">
            <v/>
          </cell>
          <cell r="Q598" t="str">
            <v>csak B</v>
          </cell>
          <cell r="R598" t="str">
            <v>OK</v>
          </cell>
          <cell r="S598">
            <v>7</v>
          </cell>
          <cell r="T598" t="str">
            <v/>
          </cell>
          <cell r="U598">
            <v>1</v>
          </cell>
          <cell r="V598" t="str">
            <v/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</row>
        <row r="599">
          <cell r="I599" t="str">
            <v>Kiskunfélegyházi Batthyány Lajos Általános Iskola</v>
          </cell>
          <cell r="J599" t="str">
            <v>Kiskunfélegyháza</v>
          </cell>
          <cell r="K599" t="str">
            <v>Balogh Viktória</v>
          </cell>
          <cell r="M599" t="str">
            <v>Pelyva Imre Zoltán</v>
          </cell>
          <cell r="O599" t="str">
            <v>Bács-Kiskun</v>
          </cell>
          <cell r="P599" t="str">
            <v/>
          </cell>
          <cell r="Q599" t="str">
            <v>csak B</v>
          </cell>
          <cell r="R599" t="str">
            <v>OK</v>
          </cell>
          <cell r="S599">
            <v>10</v>
          </cell>
          <cell r="T599" t="str">
            <v>Névütközés!</v>
          </cell>
          <cell r="U599">
            <v>1</v>
          </cell>
          <cell r="V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</row>
        <row r="600">
          <cell r="I600" t="str">
            <v>Zamárdi Fekete István Általános Iskola</v>
          </cell>
          <cell r="J600" t="str">
            <v>Zamárdi</v>
          </cell>
          <cell r="K600" t="str">
            <v>Balogh Zorka</v>
          </cell>
          <cell r="M600" t="str">
            <v>Galó Tibor</v>
          </cell>
          <cell r="O600" t="str">
            <v>Somogy</v>
          </cell>
          <cell r="P600" t="str">
            <v/>
          </cell>
          <cell r="Q600" t="str">
            <v>csak B</v>
          </cell>
          <cell r="R600" t="str">
            <v>OK</v>
          </cell>
          <cell r="S600">
            <v>9</v>
          </cell>
          <cell r="T600" t="str">
            <v/>
          </cell>
          <cell r="U600" t="str">
            <v/>
          </cell>
          <cell r="V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</row>
        <row r="601">
          <cell r="I601" t="str">
            <v>Szabadegyházi Kossuth Lajos Általános Iskola</v>
          </cell>
          <cell r="J601" t="str">
            <v>Szabadegyháza</v>
          </cell>
          <cell r="K601" t="str">
            <v>Bándi Jázmin Anna</v>
          </cell>
          <cell r="M601" t="str">
            <v>Rittler Gábor Győző</v>
          </cell>
          <cell r="O601" t="str">
            <v>Fejér/Észak</v>
          </cell>
          <cell r="P601" t="str">
            <v>Szabadegyháza</v>
          </cell>
          <cell r="Q601" t="str">
            <v>csak B</v>
          </cell>
          <cell r="R601" t="str">
            <v>OK</v>
          </cell>
          <cell r="S601">
            <v>3</v>
          </cell>
          <cell r="T601" t="str">
            <v/>
          </cell>
          <cell r="U601">
            <v>1</v>
          </cell>
          <cell r="V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</row>
        <row r="602">
          <cell r="I602" t="str">
            <v>Kesjár Csaba Általános Iskola</v>
          </cell>
          <cell r="J602" t="str">
            <v>Budaörs</v>
          </cell>
          <cell r="K602" t="str">
            <v>Barényi Petra</v>
          </cell>
          <cell r="M602" t="str">
            <v>Kundermann-Weisz Georgina</v>
          </cell>
          <cell r="O602" t="str">
            <v>Pest/Nyugat</v>
          </cell>
          <cell r="P602" t="str">
            <v>Budaörs</v>
          </cell>
          <cell r="Q602" t="str">
            <v>csak B</v>
          </cell>
          <cell r="R602" t="str">
            <v>OK</v>
          </cell>
          <cell r="S602">
            <v>2</v>
          </cell>
          <cell r="T602" t="str">
            <v/>
          </cell>
          <cell r="U602" t="str">
            <v/>
          </cell>
          <cell r="V602" t="str">
            <v/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</row>
        <row r="603">
          <cell r="I603" t="str">
            <v>Újpesti Bajza József Általános Iskola</v>
          </cell>
          <cell r="J603" t="str">
            <v>Budapest IV. kerület</v>
          </cell>
          <cell r="K603" t="str">
            <v>Barocsai Viola</v>
          </cell>
          <cell r="M603" t="str">
            <v>Lukács István</v>
          </cell>
          <cell r="O603" t="str">
            <v>Budapest/Észak-Pest</v>
          </cell>
          <cell r="P603" t="str">
            <v>Budapest IV. kerület</v>
          </cell>
          <cell r="Q603" t="str">
            <v>A vagy B</v>
          </cell>
          <cell r="R603" t="str">
            <v>OK</v>
          </cell>
          <cell r="S603">
            <v>1</v>
          </cell>
          <cell r="T603" t="str">
            <v/>
          </cell>
          <cell r="U603">
            <v>1</v>
          </cell>
          <cell r="V603">
            <v>1</v>
          </cell>
          <cell r="AB603" t="str">
            <v/>
          </cell>
          <cell r="AC603" t="str">
            <v/>
          </cell>
          <cell r="AD603">
            <v>10</v>
          </cell>
          <cell r="AE603">
            <v>0</v>
          </cell>
        </row>
        <row r="604">
          <cell r="I604" t="str">
            <v>Debreceni Hatvani István Általános Iskola</v>
          </cell>
          <cell r="J604" t="str">
            <v>Debrecen</v>
          </cell>
          <cell r="K604" t="str">
            <v>Bernát-Lukács Vivien</v>
          </cell>
          <cell r="M604" t="str">
            <v>Kőnig Szabolcs Ottó</v>
          </cell>
          <cell r="O604" t="str">
            <v>Hajdú-Bihar</v>
          </cell>
          <cell r="P604" t="str">
            <v/>
          </cell>
          <cell r="Q604" t="str">
            <v>csak B</v>
          </cell>
          <cell r="R604" t="str">
            <v>OK</v>
          </cell>
          <cell r="S604">
            <v>6</v>
          </cell>
          <cell r="T604" t="str">
            <v/>
          </cell>
          <cell r="U604" t="str">
            <v/>
          </cell>
          <cell r="V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</row>
        <row r="605">
          <cell r="I605" t="str">
            <v>Zamárdi Fekete István Általános Iskola</v>
          </cell>
          <cell r="J605" t="str">
            <v>Zamárdi</v>
          </cell>
          <cell r="K605" t="str">
            <v>Bertalan Anna</v>
          </cell>
          <cell r="M605" t="str">
            <v>Galó Tibor</v>
          </cell>
          <cell r="O605" t="str">
            <v>Somogy</v>
          </cell>
          <cell r="P605" t="str">
            <v/>
          </cell>
          <cell r="Q605" t="str">
            <v>csak B</v>
          </cell>
          <cell r="R605" t="str">
            <v>OK</v>
          </cell>
          <cell r="S605">
            <v>9</v>
          </cell>
          <cell r="T605" t="str">
            <v/>
          </cell>
          <cell r="U605" t="str">
            <v/>
          </cell>
          <cell r="V605" t="str">
            <v/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</row>
        <row r="606">
          <cell r="I606" t="str">
            <v>Magvető Református Magyar - Angol Két Tanítási Nyelvű Általános Iskola és Óvoda</v>
          </cell>
          <cell r="J606" t="str">
            <v>Gyula</v>
          </cell>
          <cell r="K606" t="str">
            <v>Bodó Sára Boróka</v>
          </cell>
          <cell r="M606" t="str">
            <v>Dávid Szilvia</v>
          </cell>
          <cell r="O606" t="str">
            <v>Békés</v>
          </cell>
          <cell r="P606" t="str">
            <v/>
          </cell>
          <cell r="Q606" t="str">
            <v>csak B</v>
          </cell>
          <cell r="R606" t="str">
            <v>OK</v>
          </cell>
          <cell r="S606">
            <v>7</v>
          </cell>
          <cell r="T606" t="str">
            <v/>
          </cell>
          <cell r="U606">
            <v>1</v>
          </cell>
          <cell r="V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</row>
        <row r="607">
          <cell r="I607" t="str">
            <v>Ádám Jenő Általános Iskola és Alapfokú Művészeti Iskola</v>
          </cell>
          <cell r="J607" t="str">
            <v>Bordány</v>
          </cell>
          <cell r="K607" t="str">
            <v>Boros Kincső</v>
          </cell>
          <cell r="M607" t="str">
            <v>Kiss Csaba</v>
          </cell>
          <cell r="N607" t="str">
            <v>Bálint Lászlóné</v>
          </cell>
          <cell r="O607" t="str">
            <v>Csongrád-Csanád</v>
          </cell>
          <cell r="P607" t="str">
            <v/>
          </cell>
          <cell r="Q607" t="str">
            <v>csak B</v>
          </cell>
          <cell r="R607" t="str">
            <v>OK</v>
          </cell>
          <cell r="S607">
            <v>7</v>
          </cell>
          <cell r="T607" t="str">
            <v/>
          </cell>
          <cell r="U607">
            <v>1</v>
          </cell>
          <cell r="V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</row>
        <row r="608">
          <cell r="I608" t="str">
            <v>Szabadegyházi Kossuth Lajos Általános Iskola</v>
          </cell>
          <cell r="J608" t="str">
            <v>Szabadegyháza</v>
          </cell>
          <cell r="K608" t="str">
            <v>Borsos Réka</v>
          </cell>
          <cell r="M608" t="str">
            <v>Rittler Gábor Győző</v>
          </cell>
          <cell r="O608" t="str">
            <v>Fejér/Észak</v>
          </cell>
          <cell r="P608" t="str">
            <v>Szabadegyháza</v>
          </cell>
          <cell r="Q608" t="str">
            <v>csak B</v>
          </cell>
          <cell r="R608" t="str">
            <v>OK</v>
          </cell>
          <cell r="S608">
            <v>3</v>
          </cell>
          <cell r="T608" t="str">
            <v/>
          </cell>
          <cell r="U608">
            <v>1</v>
          </cell>
          <cell r="V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</row>
        <row r="609">
          <cell r="I609" t="str">
            <v>Debreceni Hunyadi János Általános Iskola</v>
          </cell>
          <cell r="J609" t="str">
            <v>Debrecen</v>
          </cell>
          <cell r="K609" t="str">
            <v>Bőde Vivien Hanna</v>
          </cell>
          <cell r="M609" t="str">
            <v>Szőkéné Tóth Gabriella</v>
          </cell>
          <cell r="O609" t="str">
            <v>Hajdú-Bihar</v>
          </cell>
          <cell r="P609" t="str">
            <v/>
          </cell>
          <cell r="Q609" t="str">
            <v>csak B</v>
          </cell>
          <cell r="R609" t="str">
            <v>OK</v>
          </cell>
          <cell r="S609">
            <v>6</v>
          </cell>
          <cell r="T609" t="str">
            <v/>
          </cell>
          <cell r="U609">
            <v>1</v>
          </cell>
          <cell r="V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</row>
        <row r="610">
          <cell r="I610" t="str">
            <v>Pécsi Bártfa Utcai Általános Iskola</v>
          </cell>
          <cell r="J610" t="str">
            <v>Pécs</v>
          </cell>
          <cell r="K610" t="str">
            <v>Böndicz Emília</v>
          </cell>
          <cell r="M610" t="str">
            <v>Horváth Tamás</v>
          </cell>
          <cell r="O610" t="str">
            <v>Baranya</v>
          </cell>
          <cell r="P610" t="str">
            <v/>
          </cell>
          <cell r="Q610" t="str">
            <v>csak B</v>
          </cell>
          <cell r="R610" t="str">
            <v>OK</v>
          </cell>
          <cell r="S610">
            <v>4</v>
          </cell>
          <cell r="T610" t="str">
            <v/>
          </cell>
          <cell r="U610">
            <v>1</v>
          </cell>
          <cell r="V610">
            <v>1</v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</row>
        <row r="611">
          <cell r="I611" t="str">
            <v>Érdi Batthyány Sportiskolai Általános Iskola és Gimnázium</v>
          </cell>
          <cell r="J611" t="str">
            <v>Érd</v>
          </cell>
          <cell r="K611" t="str">
            <v>Briák Alexandra Krisztina</v>
          </cell>
          <cell r="M611" t="str">
            <v>Tornai Tibor</v>
          </cell>
          <cell r="O611" t="str">
            <v>Pest/Nyugat</v>
          </cell>
          <cell r="P611" t="str">
            <v>Érd</v>
          </cell>
          <cell r="Q611" t="str">
            <v>csak B</v>
          </cell>
          <cell r="R611" t="str">
            <v>OK</v>
          </cell>
          <cell r="S611">
            <v>2</v>
          </cell>
          <cell r="T611" t="str">
            <v/>
          </cell>
          <cell r="U611">
            <v>1</v>
          </cell>
          <cell r="V611" t="str">
            <v/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</row>
        <row r="612">
          <cell r="I612" t="str">
            <v>Zamárdi Fekete István Általános Iskola</v>
          </cell>
          <cell r="J612" t="str">
            <v>Zamárdi</v>
          </cell>
          <cell r="K612" t="str">
            <v>Csákovics Helka Anna</v>
          </cell>
          <cell r="M612" t="str">
            <v>Galó Tibor</v>
          </cell>
          <cell r="O612" t="str">
            <v>Somogy</v>
          </cell>
          <cell r="P612" t="str">
            <v/>
          </cell>
          <cell r="Q612" t="str">
            <v>csak B</v>
          </cell>
          <cell r="R612" t="str">
            <v>OK</v>
          </cell>
          <cell r="S612">
            <v>9</v>
          </cell>
          <cell r="T612" t="str">
            <v/>
          </cell>
          <cell r="U612" t="str">
            <v/>
          </cell>
          <cell r="V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</row>
        <row r="613">
          <cell r="I613" t="str">
            <v>Bagodi Fekete István Általános Iskola</v>
          </cell>
          <cell r="J613" t="str">
            <v>Bagod</v>
          </cell>
          <cell r="K613" t="str">
            <v>Cserkuti Bella Lídia</v>
          </cell>
          <cell r="M613" t="str">
            <v>Käsz Ferenc</v>
          </cell>
          <cell r="O613" t="str">
            <v>Zala</v>
          </cell>
          <cell r="P613" t="str">
            <v/>
          </cell>
          <cell r="Q613" t="str">
            <v>csak B</v>
          </cell>
          <cell r="R613" t="str">
            <v>OK</v>
          </cell>
          <cell r="S613">
            <v>9</v>
          </cell>
          <cell r="T613" t="str">
            <v/>
          </cell>
          <cell r="U613">
            <v>1</v>
          </cell>
          <cell r="V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</row>
        <row r="614">
          <cell r="I614" t="str">
            <v>Segesdi IV. Béla Király Általános Iskola</v>
          </cell>
          <cell r="J614" t="str">
            <v>Segesd</v>
          </cell>
          <cell r="K614" t="str">
            <v>Csimszi Szófia Henriett</v>
          </cell>
          <cell r="M614" t="str">
            <v>Takácsné Illés Henriett</v>
          </cell>
          <cell r="N614" t="str">
            <v>Takácsné Illés Henriett</v>
          </cell>
          <cell r="O614" t="str">
            <v>Somogy</v>
          </cell>
          <cell r="P614" t="str">
            <v/>
          </cell>
          <cell r="Q614" t="str">
            <v>csak B</v>
          </cell>
          <cell r="R614" t="str">
            <v>OK</v>
          </cell>
          <cell r="S614">
            <v>9</v>
          </cell>
          <cell r="T614" t="str">
            <v/>
          </cell>
          <cell r="U614">
            <v>1</v>
          </cell>
          <cell r="V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</row>
        <row r="615">
          <cell r="I615" t="str">
            <v>Áldás Utcai Általános Iskola</v>
          </cell>
          <cell r="J615" t="str">
            <v>Budapest II. kerület</v>
          </cell>
          <cell r="K615" t="str">
            <v>De La Casse Natália</v>
          </cell>
          <cell r="M615" t="str">
            <v>Novák Judit Eleonóra</v>
          </cell>
          <cell r="O615" t="str">
            <v>Budapest/Buda</v>
          </cell>
          <cell r="P615" t="str">
            <v>Budapest II. kerület</v>
          </cell>
          <cell r="Q615" t="str">
            <v>csak B</v>
          </cell>
          <cell r="R615" t="str">
            <v>OK</v>
          </cell>
          <cell r="S615">
            <v>1</v>
          </cell>
          <cell r="T615" t="str">
            <v/>
          </cell>
          <cell r="U615">
            <v>1</v>
          </cell>
          <cell r="V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</row>
        <row r="616">
          <cell r="I616" t="str">
            <v>Nyíregyházi Kodály Zoltán Általános Iskola</v>
          </cell>
          <cell r="J616" t="str">
            <v>Nyíregyháza</v>
          </cell>
          <cell r="K616" t="str">
            <v>Deák Boglárka</v>
          </cell>
          <cell r="M616" t="str">
            <v>Hajnal Mária</v>
          </cell>
          <cell r="N616" t="str">
            <v>Gönczi Andrea</v>
          </cell>
          <cell r="O616" t="str">
            <v>Szabolcs-Szatmár-Bereg</v>
          </cell>
          <cell r="P616" t="str">
            <v/>
          </cell>
          <cell r="Q616" t="str">
            <v>csak B</v>
          </cell>
          <cell r="R616" t="str">
            <v>OK</v>
          </cell>
          <cell r="S616">
            <v>6</v>
          </cell>
          <cell r="T616" t="str">
            <v/>
          </cell>
          <cell r="U616">
            <v>1</v>
          </cell>
          <cell r="V616">
            <v>1</v>
          </cell>
          <cell r="AB616" t="str">
            <v/>
          </cell>
          <cell r="AC616" t="str">
            <v/>
          </cell>
          <cell r="AD616">
            <v>2</v>
          </cell>
          <cell r="AE616">
            <v>0</v>
          </cell>
        </row>
        <row r="617">
          <cell r="I617" t="str">
            <v>Segesdi IV. Béla Király Általános Iskola</v>
          </cell>
          <cell r="J617" t="str">
            <v>Segesd</v>
          </cell>
          <cell r="K617" t="str">
            <v>Dimjásovics Zoé</v>
          </cell>
          <cell r="M617" t="str">
            <v>Takácsné Illés Henriett</v>
          </cell>
          <cell r="N617" t="str">
            <v>Takácsné Illés Henriett</v>
          </cell>
          <cell r="O617" t="str">
            <v>Somogy</v>
          </cell>
          <cell r="P617" t="str">
            <v/>
          </cell>
          <cell r="Q617" t="str">
            <v>csak B</v>
          </cell>
          <cell r="R617" t="str">
            <v>OK</v>
          </cell>
          <cell r="S617">
            <v>9</v>
          </cell>
          <cell r="T617" t="str">
            <v/>
          </cell>
          <cell r="U617" t="str">
            <v/>
          </cell>
          <cell r="V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</row>
        <row r="618">
          <cell r="I618" t="str">
            <v>Szent Kereszt Katolikus Általános Iskola és Óvoda</v>
          </cell>
          <cell r="J618" t="str">
            <v>Cegléd</v>
          </cell>
          <cell r="K618" t="str">
            <v>Diósi Luca Panna</v>
          </cell>
          <cell r="M618" t="str">
            <v>Patonai Gábor</v>
          </cell>
          <cell r="N618" t="str">
            <v>Englert István</v>
          </cell>
          <cell r="O618" t="str">
            <v>Pest /Dél</v>
          </cell>
          <cell r="P618" t="str">
            <v>Cegléd</v>
          </cell>
          <cell r="Q618" t="str">
            <v>csak B</v>
          </cell>
          <cell r="R618" t="str">
            <v>OK</v>
          </cell>
          <cell r="S618">
            <v>2</v>
          </cell>
          <cell r="T618" t="str">
            <v/>
          </cell>
          <cell r="U618">
            <v>1</v>
          </cell>
          <cell r="V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</row>
        <row r="619">
          <cell r="I619" t="str">
            <v>Szászbereki Kolping Katolikus Általános Iskola</v>
          </cell>
          <cell r="J619" t="str">
            <v>Szászberek</v>
          </cell>
          <cell r="K619" t="str">
            <v>Drávucz Gréta</v>
          </cell>
          <cell r="M619" t="str">
            <v>Kis Csenge Anna</v>
          </cell>
          <cell r="O619" t="str">
            <v>Jász-Nagykun-Szolnok</v>
          </cell>
          <cell r="P619" t="str">
            <v/>
          </cell>
          <cell r="Q619" t="str">
            <v>csak B</v>
          </cell>
          <cell r="R619" t="str">
            <v>OK</v>
          </cell>
          <cell r="S619">
            <v>10</v>
          </cell>
          <cell r="T619" t="str">
            <v/>
          </cell>
          <cell r="U619">
            <v>1</v>
          </cell>
          <cell r="V619">
            <v>1</v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</row>
        <row r="620">
          <cell r="I620" t="str">
            <v>Érdi Batthyány Sportiskolai Általános Iskola és Gimnázium</v>
          </cell>
          <cell r="J620" t="str">
            <v>Érd</v>
          </cell>
          <cell r="K620" t="str">
            <v>Dudás Laura Lilla</v>
          </cell>
          <cell r="M620" t="str">
            <v>Tornai Tibor</v>
          </cell>
          <cell r="O620" t="str">
            <v>Pest/Nyugat</v>
          </cell>
          <cell r="P620" t="str">
            <v>Érd</v>
          </cell>
          <cell r="Q620" t="str">
            <v>A vagy B</v>
          </cell>
          <cell r="R620" t="str">
            <v>OK</v>
          </cell>
          <cell r="S620">
            <v>2</v>
          </cell>
          <cell r="T620" t="str">
            <v/>
          </cell>
          <cell r="U620">
            <v>1</v>
          </cell>
          <cell r="V620">
            <v>1</v>
          </cell>
          <cell r="AB620" t="str">
            <v/>
          </cell>
          <cell r="AC620" t="str">
            <v/>
          </cell>
          <cell r="AD620">
            <v>4</v>
          </cell>
          <cell r="AE620">
            <v>0</v>
          </cell>
        </row>
        <row r="621">
          <cell r="I621" t="str">
            <v>Apponyi Albert Általános Iskola</v>
          </cell>
          <cell r="J621" t="str">
            <v>Gencsapáti</v>
          </cell>
          <cell r="K621" t="str">
            <v>Egerszegi Ramóna</v>
          </cell>
          <cell r="M621" t="str">
            <v>Rédecsi Bence</v>
          </cell>
          <cell r="O621" t="str">
            <v>Vas</v>
          </cell>
          <cell r="P621" t="str">
            <v/>
          </cell>
          <cell r="Q621" t="str">
            <v>csak B</v>
          </cell>
          <cell r="R621" t="str">
            <v>OK</v>
          </cell>
          <cell r="S621">
            <v>9</v>
          </cell>
          <cell r="T621" t="str">
            <v/>
          </cell>
          <cell r="U621">
            <v>1</v>
          </cell>
          <cell r="V621">
            <v>1</v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</row>
        <row r="622">
          <cell r="I622" t="str">
            <v>Váci Árpád Fejedelem Általános Iskola</v>
          </cell>
          <cell r="J622" t="str">
            <v>Vác</v>
          </cell>
          <cell r="K622" t="str">
            <v>Erdélyi Emma Viktória</v>
          </cell>
          <cell r="M622" t="str">
            <v>Takács Péter</v>
          </cell>
          <cell r="N622" t="str">
            <v>Barta Enikő</v>
          </cell>
          <cell r="O622" t="str">
            <v>Pest/Észak</v>
          </cell>
          <cell r="P622" t="str">
            <v>Vác</v>
          </cell>
          <cell r="Q622" t="str">
            <v>A vagy B</v>
          </cell>
          <cell r="R622" t="str">
            <v>OK</v>
          </cell>
          <cell r="S622">
            <v>2</v>
          </cell>
          <cell r="T622" t="str">
            <v/>
          </cell>
          <cell r="U622">
            <v>1</v>
          </cell>
          <cell r="V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</row>
        <row r="623">
          <cell r="I623" t="str">
            <v>Kesjár Csaba Általános Iskola</v>
          </cell>
          <cell r="J623" t="str">
            <v>Budaörs</v>
          </cell>
          <cell r="K623" t="str">
            <v>Értékes Boglárka</v>
          </cell>
          <cell r="M623" t="str">
            <v>Kundermann-Weisz Georgina</v>
          </cell>
          <cell r="O623" t="str">
            <v>Pest/Nyugat</v>
          </cell>
          <cell r="P623" t="str">
            <v>Budaörs</v>
          </cell>
          <cell r="Q623" t="str">
            <v>csak B</v>
          </cell>
          <cell r="R623" t="str">
            <v>OK</v>
          </cell>
          <cell r="S623">
            <v>2</v>
          </cell>
          <cell r="T623" t="str">
            <v/>
          </cell>
          <cell r="U623" t="str">
            <v/>
          </cell>
          <cell r="V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</row>
        <row r="624">
          <cell r="I624" t="str">
            <v>Ádám Jenő Általános Iskola és Alapfokú Művészeti Iskola</v>
          </cell>
          <cell r="J624" t="str">
            <v>Bordány</v>
          </cell>
          <cell r="K624" t="str">
            <v>Farkas Nikolett</v>
          </cell>
          <cell r="M624" t="str">
            <v>Kiss Csaba</v>
          </cell>
          <cell r="N624" t="str">
            <v>Bálint Lászlóné</v>
          </cell>
          <cell r="O624" t="str">
            <v>Csongrád-Csanád</v>
          </cell>
          <cell r="P624" t="str">
            <v/>
          </cell>
          <cell r="Q624" t="str">
            <v>csak B</v>
          </cell>
          <cell r="R624" t="str">
            <v>OK</v>
          </cell>
          <cell r="S624">
            <v>7</v>
          </cell>
          <cell r="T624" t="str">
            <v/>
          </cell>
          <cell r="U624" t="str">
            <v/>
          </cell>
          <cell r="V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</row>
        <row r="625">
          <cell r="I625" t="str">
            <v>Budapest-Fasori Evangélikus Gimnázium</v>
          </cell>
          <cell r="J625" t="str">
            <v>Budapest VII. kerület</v>
          </cell>
          <cell r="K625" t="str">
            <v>Fenyvesi Noémi</v>
          </cell>
          <cell r="M625" t="str">
            <v>Wolf Károly</v>
          </cell>
          <cell r="O625" t="str">
            <v>Budapest/Észak-Pest</v>
          </cell>
          <cell r="P625" t="str">
            <v>Budapest VII. kerület</v>
          </cell>
          <cell r="Q625" t="str">
            <v>csak B</v>
          </cell>
          <cell r="R625" t="str">
            <v>OK</v>
          </cell>
          <cell r="S625">
            <v>1</v>
          </cell>
          <cell r="T625" t="str">
            <v/>
          </cell>
          <cell r="U625" t="str">
            <v/>
          </cell>
          <cell r="V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</row>
        <row r="626">
          <cell r="I626" t="str">
            <v>Szent István Katolikus Általános Iskola</v>
          </cell>
          <cell r="J626" t="str">
            <v>Mezőkövesd</v>
          </cell>
          <cell r="K626" t="str">
            <v>Ferenczi Lenke</v>
          </cell>
          <cell r="M626" t="str">
            <v>Csuhai Katalin</v>
          </cell>
          <cell r="O626" t="str">
            <v>Borsod-Abaúj-Zemplén</v>
          </cell>
          <cell r="P626" t="str">
            <v/>
          </cell>
          <cell r="Q626" t="str">
            <v>csak B</v>
          </cell>
          <cell r="R626" t="str">
            <v>OK</v>
          </cell>
          <cell r="S626">
            <v>8</v>
          </cell>
          <cell r="T626" t="str">
            <v/>
          </cell>
          <cell r="U626">
            <v>1</v>
          </cell>
          <cell r="V626">
            <v>1</v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</row>
        <row r="627">
          <cell r="I627" t="str">
            <v>Apponyi Albert Általános Iskola</v>
          </cell>
          <cell r="J627" t="str">
            <v>Gencsapáti</v>
          </cell>
          <cell r="K627" t="str">
            <v>Fuchs Hanna</v>
          </cell>
          <cell r="M627" t="str">
            <v>Rédecsi Bence</v>
          </cell>
          <cell r="O627" t="str">
            <v>Vas</v>
          </cell>
          <cell r="P627" t="str">
            <v/>
          </cell>
          <cell r="Q627" t="str">
            <v>csak B</v>
          </cell>
          <cell r="R627" t="str">
            <v>OK</v>
          </cell>
          <cell r="S627">
            <v>9</v>
          </cell>
          <cell r="T627" t="str">
            <v/>
          </cell>
          <cell r="U627" t="str">
            <v/>
          </cell>
          <cell r="V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</row>
        <row r="628">
          <cell r="I628" t="str">
            <v>Kunszigeti Két Tanítási Nyelvű Általános Iskola és Alapfokú Művészeti Iskola</v>
          </cell>
          <cell r="J628" t="str">
            <v>Kunsziget</v>
          </cell>
          <cell r="K628" t="str">
            <v>Gál Zoé</v>
          </cell>
          <cell r="M628" t="str">
            <v>Boros Kőműves Erika</v>
          </cell>
          <cell r="O628" t="str">
            <v>Győr-Moson-Sopron</v>
          </cell>
          <cell r="P628" t="str">
            <v/>
          </cell>
          <cell r="Q628" t="str">
            <v>csak B</v>
          </cell>
          <cell r="R628" t="str">
            <v>OK</v>
          </cell>
          <cell r="S628">
            <v>5</v>
          </cell>
          <cell r="T628" t="str">
            <v/>
          </cell>
          <cell r="U628">
            <v>1</v>
          </cell>
          <cell r="V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</row>
        <row r="629">
          <cell r="I629" t="str">
            <v>Újszászi Vörösmarty Mihály Általános Iskola</v>
          </cell>
          <cell r="J629" t="str">
            <v>Újszász</v>
          </cell>
          <cell r="K629" t="str">
            <v>Ganyi Dzsenifer</v>
          </cell>
          <cell r="M629" t="str">
            <v>Tóth Gábor</v>
          </cell>
          <cell r="O629" t="str">
            <v>Jász-Nagykun-Szolnok</v>
          </cell>
          <cell r="P629" t="str">
            <v/>
          </cell>
          <cell r="Q629" t="str">
            <v>csak B</v>
          </cell>
          <cell r="R629" t="str">
            <v>OK</v>
          </cell>
          <cell r="S629">
            <v>10</v>
          </cell>
          <cell r="T629" t="str">
            <v/>
          </cell>
          <cell r="U629" t="str">
            <v/>
          </cell>
          <cell r="V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</row>
        <row r="630">
          <cell r="I630" t="str">
            <v>Apponyi Albert Általános Iskola</v>
          </cell>
          <cell r="J630" t="str">
            <v>Gencsapáti</v>
          </cell>
          <cell r="K630" t="str">
            <v>Gáspár Virág</v>
          </cell>
          <cell r="M630" t="str">
            <v>Rédecsi Bence</v>
          </cell>
          <cell r="O630" t="str">
            <v>Vas</v>
          </cell>
          <cell r="P630" t="str">
            <v/>
          </cell>
          <cell r="Q630" t="str">
            <v>csak B</v>
          </cell>
          <cell r="R630" t="str">
            <v>OK</v>
          </cell>
          <cell r="S630">
            <v>9</v>
          </cell>
          <cell r="T630" t="str">
            <v/>
          </cell>
          <cell r="U630">
            <v>1</v>
          </cell>
          <cell r="V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</row>
        <row r="631">
          <cell r="I631" t="str">
            <v>Újszászi Vörösmarty Mihály Általános Iskola</v>
          </cell>
          <cell r="J631" t="str">
            <v>Újszász</v>
          </cell>
          <cell r="K631" t="str">
            <v>Gudics Bianka</v>
          </cell>
          <cell r="M631" t="str">
            <v>Tóth Gábor</v>
          </cell>
          <cell r="O631" t="str">
            <v>Jász-Nagykun-Szolnok</v>
          </cell>
          <cell r="P631" t="str">
            <v/>
          </cell>
          <cell r="Q631" t="str">
            <v>csak B</v>
          </cell>
          <cell r="R631" t="str">
            <v>OK</v>
          </cell>
          <cell r="S631">
            <v>10</v>
          </cell>
          <cell r="T631" t="str">
            <v/>
          </cell>
          <cell r="U631" t="str">
            <v/>
          </cell>
          <cell r="V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</row>
        <row r="632">
          <cell r="I632" t="str">
            <v>Szent Pantaleimon Görögkatolikus Óvoda, Általános Iskola és Alapfokú Művészeti Iskola</v>
          </cell>
          <cell r="J632" t="str">
            <v>Dunaújváros</v>
          </cell>
          <cell r="K632" t="str">
            <v>Gyalus Hanna</v>
          </cell>
          <cell r="M632" t="str">
            <v>Sárai-Szabó Dóra</v>
          </cell>
          <cell r="O632" t="str">
            <v>Fejér/Dél</v>
          </cell>
          <cell r="P632" t="str">
            <v>Dunaújváros</v>
          </cell>
          <cell r="Q632" t="str">
            <v>A vagy B</v>
          </cell>
          <cell r="R632" t="str">
            <v>OK</v>
          </cell>
          <cell r="S632">
            <v>3</v>
          </cell>
          <cell r="T632" t="str">
            <v/>
          </cell>
          <cell r="U632">
            <v>1</v>
          </cell>
          <cell r="V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</row>
        <row r="633">
          <cell r="I633" t="str">
            <v>Újszászi Vörösmarty Mihály Általános Iskola</v>
          </cell>
          <cell r="J633" t="str">
            <v>Újszász</v>
          </cell>
          <cell r="K633" t="str">
            <v>Gyulai Krisztina</v>
          </cell>
          <cell r="M633" t="str">
            <v>Tóth Gábor</v>
          </cell>
          <cell r="O633" t="str">
            <v>Jász-Nagykun-Szolnok</v>
          </cell>
          <cell r="P633" t="str">
            <v/>
          </cell>
          <cell r="Q633" t="str">
            <v>csak B</v>
          </cell>
          <cell r="R633" t="str">
            <v>OK</v>
          </cell>
          <cell r="S633">
            <v>10</v>
          </cell>
          <cell r="T633" t="str">
            <v/>
          </cell>
          <cell r="U633" t="str">
            <v/>
          </cell>
          <cell r="V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</row>
        <row r="634">
          <cell r="I634" t="str">
            <v>Szászbereki Kolping Katolikus Általános Iskola</v>
          </cell>
          <cell r="J634" t="str">
            <v>Szászberek</v>
          </cell>
          <cell r="K634" t="str">
            <v>Hajdu Hanna Száva</v>
          </cell>
          <cell r="M634" t="str">
            <v>Kis Csenge Anna</v>
          </cell>
          <cell r="O634" t="str">
            <v>Jász-Nagykun-Szolnok</v>
          </cell>
          <cell r="P634" t="str">
            <v/>
          </cell>
          <cell r="Q634" t="str">
            <v>csak B</v>
          </cell>
          <cell r="R634" t="str">
            <v>OK</v>
          </cell>
          <cell r="S634">
            <v>10</v>
          </cell>
          <cell r="T634" t="str">
            <v/>
          </cell>
          <cell r="U634" t="str">
            <v/>
          </cell>
          <cell r="V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</row>
        <row r="635">
          <cell r="I635" t="str">
            <v>Budapest XVI. Kerületi Kölcsey Ferenc Általános Iskola</v>
          </cell>
          <cell r="J635" t="str">
            <v>Budapest XVI. kerület</v>
          </cell>
          <cell r="K635" t="str">
            <v>Halmos Bianka</v>
          </cell>
          <cell r="M635" t="str">
            <v>Molnár Mónika</v>
          </cell>
          <cell r="N635" t="str">
            <v>Szűcs Zoltán</v>
          </cell>
          <cell r="O635" t="str">
            <v>Budapest/Észak-Pest</v>
          </cell>
          <cell r="P635" t="str">
            <v>Budapest XVI. kerület</v>
          </cell>
          <cell r="Q635" t="str">
            <v>csak B</v>
          </cell>
          <cell r="R635" t="str">
            <v>OK</v>
          </cell>
          <cell r="S635">
            <v>1</v>
          </cell>
          <cell r="T635" t="str">
            <v/>
          </cell>
          <cell r="U635" t="str">
            <v/>
          </cell>
          <cell r="V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</row>
        <row r="636">
          <cell r="I636" t="str">
            <v>Újszászi Vörösmarty Mihály Általános Iskola</v>
          </cell>
          <cell r="J636" t="str">
            <v>Újszász</v>
          </cell>
          <cell r="K636" t="str">
            <v>Hegedűs Zoé Kiara</v>
          </cell>
          <cell r="M636" t="str">
            <v>Tóth Gábor</v>
          </cell>
          <cell r="O636" t="str">
            <v>Jász-Nagykun-Szolnok</v>
          </cell>
          <cell r="P636" t="str">
            <v/>
          </cell>
          <cell r="Q636" t="str">
            <v>csak B</v>
          </cell>
          <cell r="R636" t="str">
            <v>OK</v>
          </cell>
          <cell r="S636">
            <v>10</v>
          </cell>
          <cell r="T636" t="str">
            <v/>
          </cell>
          <cell r="U636" t="str">
            <v/>
          </cell>
          <cell r="V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</row>
        <row r="637">
          <cell r="I637" t="str">
            <v>Városmajori Kós Károly Általános Iskola</v>
          </cell>
          <cell r="J637" t="str">
            <v>Budapest XII. kerület</v>
          </cell>
          <cell r="K637" t="str">
            <v>Herbert Laura Anna</v>
          </cell>
          <cell r="M637" t="str">
            <v>Némethné Láng Noémi Mária</v>
          </cell>
          <cell r="O637" t="str">
            <v>Budapest/Buda</v>
          </cell>
          <cell r="P637" t="str">
            <v>Budapest XII. kerület</v>
          </cell>
          <cell r="Q637" t="str">
            <v>csak B</v>
          </cell>
          <cell r="R637" t="str">
            <v>OK</v>
          </cell>
          <cell r="S637">
            <v>1</v>
          </cell>
          <cell r="T637" t="str">
            <v/>
          </cell>
          <cell r="U637">
            <v>1</v>
          </cell>
          <cell r="V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</row>
        <row r="638">
          <cell r="I638" t="str">
            <v>Csertán Sándor Általános Iskola</v>
          </cell>
          <cell r="J638" t="str">
            <v>Alsónemesapáti</v>
          </cell>
          <cell r="K638" t="str">
            <v>Hodosi Cecília</v>
          </cell>
          <cell r="M638" t="str">
            <v>Vincze Enikő Márta</v>
          </cell>
          <cell r="O638" t="str">
            <v>Zala</v>
          </cell>
          <cell r="P638" t="str">
            <v/>
          </cell>
          <cell r="Q638" t="str">
            <v>csak B</v>
          </cell>
          <cell r="R638" t="str">
            <v>OK</v>
          </cell>
          <cell r="S638">
            <v>9</v>
          </cell>
          <cell r="T638" t="str">
            <v/>
          </cell>
          <cell r="U638" t="str">
            <v/>
          </cell>
          <cell r="V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</row>
        <row r="639">
          <cell r="I639" t="str">
            <v>Toronyi Gazdag Gyula Általános Iskola</v>
          </cell>
          <cell r="J639" t="str">
            <v>Torony</v>
          </cell>
          <cell r="K639" t="str">
            <v>Hoós Anna</v>
          </cell>
          <cell r="M639" t="str">
            <v>Bingerné Sőre Csilla</v>
          </cell>
          <cell r="N639" t="str">
            <v>Varga Lívia</v>
          </cell>
          <cell r="O639" t="str">
            <v>Vas</v>
          </cell>
          <cell r="P639" t="str">
            <v/>
          </cell>
          <cell r="Q639" t="str">
            <v>csak B</v>
          </cell>
          <cell r="R639" t="str">
            <v>OK</v>
          </cell>
          <cell r="S639">
            <v>9</v>
          </cell>
          <cell r="T639" t="str">
            <v/>
          </cell>
          <cell r="U639" t="str">
            <v/>
          </cell>
          <cell r="V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</row>
        <row r="640">
          <cell r="I640" t="str">
            <v>Újszászi Vörösmarty Mihály Általános Iskola</v>
          </cell>
          <cell r="J640" t="str">
            <v>Újszász</v>
          </cell>
          <cell r="K640" t="str">
            <v>Horváth Barbara Szilvia</v>
          </cell>
          <cell r="M640" t="str">
            <v>Tóth Gábor</v>
          </cell>
          <cell r="O640" t="str">
            <v>Jász-Nagykun-Szolnok</v>
          </cell>
          <cell r="P640" t="str">
            <v/>
          </cell>
          <cell r="Q640" t="str">
            <v>csak B</v>
          </cell>
          <cell r="R640" t="str">
            <v>OK</v>
          </cell>
          <cell r="S640">
            <v>10</v>
          </cell>
          <cell r="T640" t="str">
            <v/>
          </cell>
          <cell r="U640" t="str">
            <v/>
          </cell>
          <cell r="V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</row>
        <row r="641">
          <cell r="I641" t="str">
            <v>Barcsi Deák Ferenc Sportiskolai Általános Iskola</v>
          </cell>
          <cell r="J641" t="str">
            <v>Barcs</v>
          </cell>
          <cell r="K641" t="str">
            <v>Horváth Bibiána</v>
          </cell>
          <cell r="M641" t="str">
            <v>Horváthné Ferenci Mária Valéria</v>
          </cell>
          <cell r="O641" t="str">
            <v>Somogy</v>
          </cell>
          <cell r="P641" t="str">
            <v/>
          </cell>
          <cell r="Q641" t="str">
            <v>csak B</v>
          </cell>
          <cell r="R641" t="str">
            <v>OK</v>
          </cell>
          <cell r="S641">
            <v>9</v>
          </cell>
          <cell r="T641" t="str">
            <v/>
          </cell>
          <cell r="U641">
            <v>1</v>
          </cell>
          <cell r="V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</row>
        <row r="642">
          <cell r="I642" t="str">
            <v>Zamárdi Fekete István Általános Iskola</v>
          </cell>
          <cell r="J642" t="str">
            <v>Zamárdi</v>
          </cell>
          <cell r="K642" t="str">
            <v>Horváth Emma Margit</v>
          </cell>
          <cell r="M642" t="str">
            <v>Galó Tibor</v>
          </cell>
          <cell r="O642" t="str">
            <v>Somogy</v>
          </cell>
          <cell r="P642" t="str">
            <v/>
          </cell>
          <cell r="Q642" t="str">
            <v>csak B</v>
          </cell>
          <cell r="R642" t="str">
            <v>OK</v>
          </cell>
          <cell r="S642">
            <v>9</v>
          </cell>
          <cell r="T642" t="str">
            <v/>
          </cell>
          <cell r="U642" t="str">
            <v/>
          </cell>
          <cell r="V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</row>
        <row r="643">
          <cell r="I643" t="str">
            <v>Szent Pantaleimon Görögkatolikus Óvoda, Általános Iskola és Alapfokú Művészeti Iskola</v>
          </cell>
          <cell r="J643" t="str">
            <v>Dunaújváros</v>
          </cell>
          <cell r="K643" t="str">
            <v>Ihász Dorina Zoé</v>
          </cell>
          <cell r="M643" t="str">
            <v>Sárai-Szabó Dóra</v>
          </cell>
          <cell r="O643" t="str">
            <v>Fejér/Dél</v>
          </cell>
          <cell r="P643" t="str">
            <v>Dunaújváros</v>
          </cell>
          <cell r="Q643" t="str">
            <v>csak B</v>
          </cell>
          <cell r="R643" t="str">
            <v>OK</v>
          </cell>
          <cell r="S643">
            <v>3</v>
          </cell>
          <cell r="T643" t="str">
            <v/>
          </cell>
          <cell r="U643">
            <v>1</v>
          </cell>
          <cell r="V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</row>
        <row r="644">
          <cell r="I644" t="str">
            <v>Gyulai Implom József Általános Iskola</v>
          </cell>
          <cell r="J644" t="str">
            <v>Gyula</v>
          </cell>
          <cell r="K644" t="str">
            <v>Ilyés Henrietta</v>
          </cell>
          <cell r="M644" t="str">
            <v>Pluhár János</v>
          </cell>
          <cell r="O644" t="str">
            <v>Békés</v>
          </cell>
          <cell r="P644" t="str">
            <v/>
          </cell>
          <cell r="Q644" t="str">
            <v>csak B</v>
          </cell>
          <cell r="R644" t="str">
            <v>OK</v>
          </cell>
          <cell r="S644">
            <v>7</v>
          </cell>
          <cell r="T644" t="str">
            <v/>
          </cell>
          <cell r="U644" t="str">
            <v/>
          </cell>
          <cell r="V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</row>
        <row r="645">
          <cell r="I645" t="str">
            <v>Nagyboldogasszony Római Katolikus Gimnázium, Általános Iskola és Alapfokú Művészeti Iskola</v>
          </cell>
          <cell r="J645" t="str">
            <v>Kaposvár</v>
          </cell>
          <cell r="K645" t="str">
            <v>Ivanov Rozina</v>
          </cell>
          <cell r="M645" t="str">
            <v>Gundy Richárd</v>
          </cell>
          <cell r="O645" t="str">
            <v>Somogy</v>
          </cell>
          <cell r="P645" t="str">
            <v/>
          </cell>
          <cell r="Q645" t="str">
            <v>csak B</v>
          </cell>
          <cell r="R645" t="str">
            <v>OK</v>
          </cell>
          <cell r="S645">
            <v>9</v>
          </cell>
          <cell r="T645" t="str">
            <v/>
          </cell>
          <cell r="U645" t="str">
            <v/>
          </cell>
          <cell r="V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</row>
        <row r="646">
          <cell r="I646" t="str">
            <v>Dunavecsei Református Kollégium - Általános Iskola, Középiskola, és Kollégium</v>
          </cell>
          <cell r="J646" t="str">
            <v>Dunavecse</v>
          </cell>
          <cell r="K646" t="str">
            <v>Jakab Juliána</v>
          </cell>
          <cell r="M646" t="str">
            <v>Őri-Paczolai Györgyi</v>
          </cell>
          <cell r="O646" t="str">
            <v>Bács-Kiskun</v>
          </cell>
          <cell r="P646" t="str">
            <v/>
          </cell>
          <cell r="Q646" t="str">
            <v>A vagy B</v>
          </cell>
          <cell r="R646" t="str">
            <v>OK</v>
          </cell>
          <cell r="S646">
            <v>10</v>
          </cell>
          <cell r="T646" t="str">
            <v/>
          </cell>
          <cell r="U646">
            <v>1</v>
          </cell>
          <cell r="V646">
            <v>1</v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</row>
        <row r="647">
          <cell r="I647" t="str">
            <v>Újszászi Vörösmarty Mihály Általános Iskola</v>
          </cell>
          <cell r="J647" t="str">
            <v>Újszász</v>
          </cell>
          <cell r="K647" t="str">
            <v>Joó Brigitta</v>
          </cell>
          <cell r="M647" t="str">
            <v>Tóth Gábor</v>
          </cell>
          <cell r="O647" t="str">
            <v>Jász-Nagykun-Szolnok</v>
          </cell>
          <cell r="P647" t="str">
            <v/>
          </cell>
          <cell r="Q647" t="str">
            <v>csak B</v>
          </cell>
          <cell r="R647" t="str">
            <v>OK</v>
          </cell>
          <cell r="S647">
            <v>10</v>
          </cell>
          <cell r="T647" t="str">
            <v/>
          </cell>
          <cell r="U647">
            <v>1</v>
          </cell>
          <cell r="V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</row>
        <row r="648">
          <cell r="I648" t="str">
            <v>Szegedi Tudományegyetem Gyakorló Gimnázium és Általános Iskola</v>
          </cell>
          <cell r="J648" t="str">
            <v>Szeged</v>
          </cell>
          <cell r="K648" t="str">
            <v>Joó Szonja</v>
          </cell>
          <cell r="M648" t="str">
            <v>Czeglédi Tamás</v>
          </cell>
          <cell r="O648" t="str">
            <v>Csongrád-Csanád</v>
          </cell>
          <cell r="P648" t="str">
            <v/>
          </cell>
          <cell r="Q648" t="str">
            <v>csak B</v>
          </cell>
          <cell r="R648" t="str">
            <v>OK</v>
          </cell>
          <cell r="S648">
            <v>7</v>
          </cell>
          <cell r="T648" t="str">
            <v/>
          </cell>
          <cell r="U648">
            <v>1</v>
          </cell>
          <cell r="V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</row>
        <row r="649">
          <cell r="I649" t="str">
            <v>Szegedi Kossuth Lajos Általános Iskola</v>
          </cell>
          <cell r="J649" t="str">
            <v>Szeged</v>
          </cell>
          <cell r="K649" t="str">
            <v>Kakuk Nóra Léna</v>
          </cell>
          <cell r="M649" t="str">
            <v>Herbertné Auth Adél</v>
          </cell>
          <cell r="O649" t="str">
            <v>Csongrád-Csanád</v>
          </cell>
          <cell r="P649" t="str">
            <v/>
          </cell>
          <cell r="Q649" t="str">
            <v>csak B</v>
          </cell>
          <cell r="R649" t="str">
            <v>OK</v>
          </cell>
          <cell r="S649">
            <v>7</v>
          </cell>
          <cell r="T649" t="str">
            <v/>
          </cell>
          <cell r="U649" t="str">
            <v/>
          </cell>
          <cell r="V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</row>
        <row r="650">
          <cell r="I650" t="str">
            <v>Segesdi IV. Béla Király Általános Iskola</v>
          </cell>
          <cell r="J650" t="str">
            <v>Segesd</v>
          </cell>
          <cell r="K650" t="str">
            <v>Kalányos Natália</v>
          </cell>
          <cell r="M650" t="str">
            <v>Takácsné Illés Henriett</v>
          </cell>
          <cell r="N650" t="str">
            <v>Takácsné Illés Henriett</v>
          </cell>
          <cell r="O650" t="str">
            <v>Somogy</v>
          </cell>
          <cell r="P650" t="str">
            <v/>
          </cell>
          <cell r="Q650" t="str">
            <v>csak B</v>
          </cell>
          <cell r="R650" t="str">
            <v>OK</v>
          </cell>
          <cell r="S650">
            <v>9</v>
          </cell>
          <cell r="T650" t="str">
            <v/>
          </cell>
          <cell r="U650" t="str">
            <v/>
          </cell>
          <cell r="V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</row>
        <row r="651">
          <cell r="I651" t="str">
            <v>Segesdi IV. Béla Király Általános Iskola</v>
          </cell>
          <cell r="J651" t="str">
            <v>Segesd</v>
          </cell>
          <cell r="K651" t="str">
            <v>Károlyi Csenge Virág</v>
          </cell>
          <cell r="M651" t="str">
            <v>Takácsné Illés Henriett</v>
          </cell>
          <cell r="N651" t="str">
            <v>Takácsné Illés Henriett</v>
          </cell>
          <cell r="O651" t="str">
            <v>Somogy</v>
          </cell>
          <cell r="P651" t="str">
            <v/>
          </cell>
          <cell r="Q651" t="str">
            <v>csak B</v>
          </cell>
          <cell r="R651" t="str">
            <v>OK</v>
          </cell>
          <cell r="S651">
            <v>9</v>
          </cell>
          <cell r="T651" t="str">
            <v/>
          </cell>
          <cell r="U651" t="str">
            <v/>
          </cell>
          <cell r="V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</row>
        <row r="652">
          <cell r="I652" t="str">
            <v>Tapolcai Bárdos Lajos Általános Iskola</v>
          </cell>
          <cell r="J652" t="str">
            <v>Tapolca</v>
          </cell>
          <cell r="K652" t="str">
            <v>Katona Kamilla</v>
          </cell>
          <cell r="M652" t="str">
            <v>Gyarmati Zoltánné</v>
          </cell>
          <cell r="O652" t="str">
            <v>Veszprém</v>
          </cell>
          <cell r="P652" t="str">
            <v/>
          </cell>
          <cell r="Q652" t="str">
            <v>csak B</v>
          </cell>
          <cell r="R652" t="str">
            <v>OK</v>
          </cell>
          <cell r="S652">
            <v>5</v>
          </cell>
          <cell r="T652" t="str">
            <v/>
          </cell>
          <cell r="U652" t="str">
            <v/>
          </cell>
          <cell r="V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</row>
        <row r="653">
          <cell r="I653" t="str">
            <v>Huszár Gál Gimnázium, Általános Iskola, Alapfokú Művészeti Iskola és Óvoda</v>
          </cell>
          <cell r="J653" t="str">
            <v>Debrecen</v>
          </cell>
          <cell r="K653" t="str">
            <v>Katona Pálma Anna</v>
          </cell>
          <cell r="M653" t="str">
            <v>Simon Tamásné</v>
          </cell>
          <cell r="O653" t="str">
            <v>Hajdú-Bihar</v>
          </cell>
          <cell r="P653" t="str">
            <v/>
          </cell>
          <cell r="Q653" t="str">
            <v>csak B</v>
          </cell>
          <cell r="R653" t="str">
            <v>OK</v>
          </cell>
          <cell r="S653">
            <v>6</v>
          </cell>
          <cell r="T653" t="str">
            <v/>
          </cell>
          <cell r="U653" t="str">
            <v/>
          </cell>
          <cell r="V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</row>
        <row r="654">
          <cell r="I654" t="str">
            <v>Szent József Óvoda, Általános Iskola, Gimnázium és Kollégium</v>
          </cell>
          <cell r="J654" t="str">
            <v>Debrecen</v>
          </cell>
          <cell r="K654" t="str">
            <v>Kenézi Dóra</v>
          </cell>
          <cell r="M654" t="str">
            <v>Jóga András Roland</v>
          </cell>
          <cell r="N654" t="str">
            <v>Mester József</v>
          </cell>
          <cell r="O654" t="str">
            <v>Hajdú-Bihar</v>
          </cell>
          <cell r="P654" t="str">
            <v/>
          </cell>
          <cell r="Q654" t="str">
            <v>A vagy B</v>
          </cell>
          <cell r="R654" t="str">
            <v>OK</v>
          </cell>
          <cell r="S654">
            <v>6</v>
          </cell>
          <cell r="T654" t="str">
            <v/>
          </cell>
          <cell r="U654">
            <v>1</v>
          </cell>
          <cell r="V654">
            <v>1</v>
          </cell>
          <cell r="AB654" t="str">
            <v/>
          </cell>
          <cell r="AC654" t="str">
            <v/>
          </cell>
          <cell r="AD654">
            <v>1</v>
          </cell>
          <cell r="AE654">
            <v>0</v>
          </cell>
        </row>
        <row r="655">
          <cell r="I655" t="str">
            <v>Bagodi Fekete István Általános Iskola</v>
          </cell>
          <cell r="J655" t="str">
            <v>Bagod</v>
          </cell>
          <cell r="K655" t="str">
            <v>Kerkai Dorina</v>
          </cell>
          <cell r="M655" t="str">
            <v>Käsz Ferenc</v>
          </cell>
          <cell r="O655" t="str">
            <v>Zala</v>
          </cell>
          <cell r="P655" t="str">
            <v/>
          </cell>
          <cell r="Q655" t="str">
            <v>csak B</v>
          </cell>
          <cell r="R655" t="str">
            <v>OK</v>
          </cell>
          <cell r="S655">
            <v>9</v>
          </cell>
          <cell r="T655" t="str">
            <v/>
          </cell>
          <cell r="U655">
            <v>1</v>
          </cell>
          <cell r="V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</row>
        <row r="656">
          <cell r="I656" t="str">
            <v>Magvető Református Magyar - Angol Két Tanítási Nyelvű Általános Iskola és Óvoda</v>
          </cell>
          <cell r="J656" t="str">
            <v>Gyula</v>
          </cell>
          <cell r="K656" t="str">
            <v>Kesztyűs Sára Viktória</v>
          </cell>
          <cell r="M656" t="str">
            <v>Dávid Szilvia</v>
          </cell>
          <cell r="O656" t="str">
            <v>Békés</v>
          </cell>
          <cell r="P656" t="str">
            <v/>
          </cell>
          <cell r="Q656" t="str">
            <v>csak B</v>
          </cell>
          <cell r="R656" t="str">
            <v>OK</v>
          </cell>
          <cell r="S656">
            <v>7</v>
          </cell>
          <cell r="T656" t="str">
            <v/>
          </cell>
          <cell r="U656" t="str">
            <v/>
          </cell>
          <cell r="V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</row>
        <row r="657">
          <cell r="I657" t="str">
            <v>Bagodi Fekete István Általános Iskola</v>
          </cell>
          <cell r="J657" t="str">
            <v>Bagod</v>
          </cell>
          <cell r="K657" t="str">
            <v>Kiss Aliz</v>
          </cell>
          <cell r="M657" t="str">
            <v>Käsz Ferenc</v>
          </cell>
          <cell r="O657" t="str">
            <v>Zala</v>
          </cell>
          <cell r="P657" t="str">
            <v/>
          </cell>
          <cell r="Q657" t="str">
            <v>csak B</v>
          </cell>
          <cell r="R657" t="str">
            <v>OK</v>
          </cell>
          <cell r="S657">
            <v>9</v>
          </cell>
          <cell r="T657" t="str">
            <v/>
          </cell>
          <cell r="U657">
            <v>1</v>
          </cell>
          <cell r="V657">
            <v>1</v>
          </cell>
          <cell r="AB657" t="str">
            <v/>
          </cell>
          <cell r="AC657" t="str">
            <v/>
          </cell>
          <cell r="AD657">
            <v>0</v>
          </cell>
          <cell r="AE657">
            <v>0</v>
          </cell>
        </row>
        <row r="658">
          <cell r="I658" t="str">
            <v>Zalaegerszegi Liszt Ferenc Általános Iskola</v>
          </cell>
          <cell r="J658" t="str">
            <v>Zalaegerszeg</v>
          </cell>
          <cell r="K658" t="str">
            <v>Kiss Eszter Boglárka</v>
          </cell>
          <cell r="M658" t="str">
            <v>Tasnádi Renáta</v>
          </cell>
          <cell r="O658" t="str">
            <v>Zala</v>
          </cell>
          <cell r="P658" t="str">
            <v/>
          </cell>
          <cell r="Q658" t="str">
            <v>csak B</v>
          </cell>
          <cell r="R658" t="str">
            <v>OK</v>
          </cell>
          <cell r="S658">
            <v>9</v>
          </cell>
          <cell r="T658" t="str">
            <v/>
          </cell>
          <cell r="U658" t="str">
            <v/>
          </cell>
          <cell r="V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</row>
        <row r="659">
          <cell r="I659" t="str">
            <v>Apponyi Albert Általános Iskola</v>
          </cell>
          <cell r="J659" t="str">
            <v>Gencsapáti</v>
          </cell>
          <cell r="K659" t="str">
            <v>Kiss Henrietta Leila</v>
          </cell>
          <cell r="M659" t="str">
            <v>Rédecsi Bence</v>
          </cell>
          <cell r="O659" t="str">
            <v>Vas</v>
          </cell>
          <cell r="P659" t="str">
            <v/>
          </cell>
          <cell r="Q659" t="str">
            <v>csak B</v>
          </cell>
          <cell r="R659" t="str">
            <v>OK</v>
          </cell>
          <cell r="S659">
            <v>9</v>
          </cell>
          <cell r="T659" t="str">
            <v/>
          </cell>
          <cell r="U659" t="str">
            <v/>
          </cell>
          <cell r="V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</row>
        <row r="660">
          <cell r="I660" t="str">
            <v>Budapest XIII. Kerületi Eötvös József Általános Iskola</v>
          </cell>
          <cell r="J660" t="str">
            <v>Budapest XIII. kerület</v>
          </cell>
          <cell r="K660" t="str">
            <v>Kiss Noémi Dóra</v>
          </cell>
          <cell r="M660" t="str">
            <v>Urbánné Csőke Andrea</v>
          </cell>
          <cell r="O660" t="str">
            <v>Budapest/Észak-Pest</v>
          </cell>
          <cell r="P660" t="str">
            <v>Budapest XIII. kerület</v>
          </cell>
          <cell r="Q660" t="str">
            <v>csak B</v>
          </cell>
          <cell r="R660" t="str">
            <v>OK</v>
          </cell>
          <cell r="S660">
            <v>1</v>
          </cell>
          <cell r="T660" t="str">
            <v/>
          </cell>
          <cell r="U660">
            <v>1</v>
          </cell>
          <cell r="V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</row>
        <row r="661">
          <cell r="I661" t="str">
            <v>Kaposvári Kodály Zoltán Központi Általános Iskola</v>
          </cell>
          <cell r="J661" t="str">
            <v>Kaposvár</v>
          </cell>
          <cell r="K661" t="str">
            <v>Kiss Zora Szabina</v>
          </cell>
          <cell r="M661" t="str">
            <v>Piltnerné Giesz Gabriella</v>
          </cell>
          <cell r="O661" t="str">
            <v>Somogy</v>
          </cell>
          <cell r="P661" t="str">
            <v/>
          </cell>
          <cell r="Q661" t="str">
            <v>csak B</v>
          </cell>
          <cell r="R661" t="str">
            <v>OK</v>
          </cell>
          <cell r="S661">
            <v>9</v>
          </cell>
          <cell r="T661" t="str">
            <v/>
          </cell>
          <cell r="U661">
            <v>1</v>
          </cell>
          <cell r="V661">
            <v>1</v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</row>
        <row r="662">
          <cell r="I662" t="str">
            <v>Szent István Katolikus Általános Iskola</v>
          </cell>
          <cell r="J662" t="str">
            <v>Mezőkövesd</v>
          </cell>
          <cell r="K662" t="str">
            <v>Kleszó Kökény Lenke</v>
          </cell>
          <cell r="M662" t="str">
            <v>Csuhai Katalin</v>
          </cell>
          <cell r="O662" t="str">
            <v>Borsod-Abaúj-Zemplén</v>
          </cell>
          <cell r="P662" t="str">
            <v/>
          </cell>
          <cell r="Q662" t="str">
            <v>csak B</v>
          </cell>
          <cell r="R662" t="str">
            <v>OK</v>
          </cell>
          <cell r="S662">
            <v>8</v>
          </cell>
          <cell r="T662" t="str">
            <v/>
          </cell>
          <cell r="U662">
            <v>1</v>
          </cell>
          <cell r="V662">
            <v>1</v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</row>
        <row r="663">
          <cell r="I663" t="str">
            <v>Szabadegyházi Kossuth Lajos Általános Iskola</v>
          </cell>
          <cell r="J663" t="str">
            <v>Szabadegyháza</v>
          </cell>
          <cell r="K663" t="str">
            <v>Kohl Hanna</v>
          </cell>
          <cell r="M663" t="str">
            <v>Rittler Gábor Győző</v>
          </cell>
          <cell r="O663" t="str">
            <v>Fejér/Észak</v>
          </cell>
          <cell r="P663" t="str">
            <v>Szabadegyháza</v>
          </cell>
          <cell r="Q663" t="str">
            <v>csak B</v>
          </cell>
          <cell r="R663" t="str">
            <v>OK</v>
          </cell>
          <cell r="S663">
            <v>3</v>
          </cell>
          <cell r="T663" t="str">
            <v/>
          </cell>
          <cell r="U663">
            <v>1</v>
          </cell>
          <cell r="V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</row>
        <row r="664">
          <cell r="I664" t="str">
            <v>Pécsi Bártfa Utcai Általános Iskola</v>
          </cell>
          <cell r="J664" t="str">
            <v>Pécs</v>
          </cell>
          <cell r="K664" t="str">
            <v>Kollár Emma</v>
          </cell>
          <cell r="M664" t="str">
            <v>Horváth Tamás</v>
          </cell>
          <cell r="O664" t="str">
            <v>Baranya</v>
          </cell>
          <cell r="P664" t="str">
            <v/>
          </cell>
          <cell r="Q664" t="str">
            <v>csak B</v>
          </cell>
          <cell r="R664" t="str">
            <v>OK</v>
          </cell>
          <cell r="S664">
            <v>4</v>
          </cell>
          <cell r="T664" t="str">
            <v/>
          </cell>
          <cell r="U664">
            <v>1</v>
          </cell>
          <cell r="V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</row>
        <row r="665">
          <cell r="I665" t="str">
            <v>Segesdi IV. Béla Király Általános Iskola</v>
          </cell>
          <cell r="J665" t="str">
            <v>Segesd</v>
          </cell>
          <cell r="K665" t="str">
            <v>Kollár Zsanett Zsófia</v>
          </cell>
          <cell r="M665" t="str">
            <v>Takácsné Illés Henriett</v>
          </cell>
          <cell r="N665" t="str">
            <v>Takácsné Illés Henriett</v>
          </cell>
          <cell r="O665" t="str">
            <v>Somogy</v>
          </cell>
          <cell r="P665" t="str">
            <v/>
          </cell>
          <cell r="Q665" t="str">
            <v>csak B</v>
          </cell>
          <cell r="R665" t="str">
            <v>OK</v>
          </cell>
          <cell r="S665">
            <v>9</v>
          </cell>
          <cell r="T665" t="str">
            <v/>
          </cell>
          <cell r="U665" t="str">
            <v/>
          </cell>
          <cell r="V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</row>
        <row r="666">
          <cell r="I666" t="str">
            <v>Szeberényi Gusztáv Adolf Evangélikus Gimnázium, Technikum, Szakgimnázium, Általános Iskola, Óvoda, Alapfokú Művészeti Iskola és Kollégium</v>
          </cell>
          <cell r="J666" t="str">
            <v>Békéscsaba</v>
          </cell>
          <cell r="K666" t="str">
            <v>Kosaras Izabella Réka</v>
          </cell>
          <cell r="M666" t="str">
            <v>Maczák Adrienn</v>
          </cell>
          <cell r="O666" t="str">
            <v>Békés</v>
          </cell>
          <cell r="P666" t="str">
            <v/>
          </cell>
          <cell r="Q666" t="str">
            <v>csak B</v>
          </cell>
          <cell r="R666" t="str">
            <v>OK</v>
          </cell>
          <cell r="S666">
            <v>7</v>
          </cell>
          <cell r="T666" t="str">
            <v/>
          </cell>
          <cell r="U666">
            <v>1</v>
          </cell>
          <cell r="V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</row>
        <row r="667">
          <cell r="I667" t="str">
            <v>Budapest XIII. Kerületi Hunyadi Mátyás Általános Iskola</v>
          </cell>
          <cell r="J667" t="str">
            <v>Budapest XIII. kerület</v>
          </cell>
          <cell r="K667" t="str">
            <v>Kovács Alexandra</v>
          </cell>
          <cell r="M667" t="str">
            <v>Mező Imre</v>
          </cell>
          <cell r="O667" t="str">
            <v>Budapest/Észak-Pest</v>
          </cell>
          <cell r="P667" t="str">
            <v>Budapest XIII. kerület</v>
          </cell>
          <cell r="Q667" t="str">
            <v>csak B</v>
          </cell>
          <cell r="R667" t="str">
            <v>OK</v>
          </cell>
          <cell r="S667">
            <v>1</v>
          </cell>
          <cell r="T667" t="str">
            <v/>
          </cell>
          <cell r="U667">
            <v>1</v>
          </cell>
          <cell r="V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</row>
        <row r="668">
          <cell r="I668" t="str">
            <v>Dunakeszi Bárdos Lajos Általános Iskola</v>
          </cell>
          <cell r="J668" t="str">
            <v>Dunakeszi</v>
          </cell>
          <cell r="K668" t="str">
            <v>Kovács Emma Eszter</v>
          </cell>
          <cell r="M668" t="str">
            <v>Jancsik László</v>
          </cell>
          <cell r="N668" t="str">
            <v>Bartha Enikő</v>
          </cell>
          <cell r="O668" t="str">
            <v>Pest/Észak</v>
          </cell>
          <cell r="P668" t="str">
            <v>Dunakeszi</v>
          </cell>
          <cell r="Q668" t="str">
            <v>csak B</v>
          </cell>
          <cell r="R668" t="str">
            <v>OK</v>
          </cell>
          <cell r="S668">
            <v>2</v>
          </cell>
          <cell r="T668" t="str">
            <v/>
          </cell>
          <cell r="U668">
            <v>1</v>
          </cell>
          <cell r="V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</row>
        <row r="669">
          <cell r="I669" t="str">
            <v>Tapolcai Bárdos Lajos Általános Iskola</v>
          </cell>
          <cell r="J669" t="str">
            <v>Tapolca</v>
          </cell>
          <cell r="K669" t="str">
            <v>Kozma-Bognár Mira</v>
          </cell>
          <cell r="M669" t="str">
            <v>Gyarmati Zoltánné</v>
          </cell>
          <cell r="O669" t="str">
            <v>Veszprém</v>
          </cell>
          <cell r="P669" t="str">
            <v/>
          </cell>
          <cell r="Q669" t="str">
            <v>csak B</v>
          </cell>
          <cell r="R669" t="str">
            <v>OK</v>
          </cell>
          <cell r="S669">
            <v>5</v>
          </cell>
          <cell r="T669" t="str">
            <v/>
          </cell>
          <cell r="U669" t="str">
            <v/>
          </cell>
          <cell r="V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</row>
        <row r="670">
          <cell r="I670" t="str">
            <v>Pécsi Árpád Fejedelem Gimnázium és Általános Iskola</v>
          </cell>
          <cell r="J670" t="str">
            <v>Pécs</v>
          </cell>
          <cell r="K670" t="str">
            <v>Kőszegi Barbara</v>
          </cell>
          <cell r="M670" t="str">
            <v>Vadas András</v>
          </cell>
          <cell r="N670" t="str">
            <v>Vadas András</v>
          </cell>
          <cell r="O670" t="str">
            <v>Baranya</v>
          </cell>
          <cell r="P670" t="str">
            <v/>
          </cell>
          <cell r="Q670" t="str">
            <v>csak B</v>
          </cell>
          <cell r="R670" t="str">
            <v>OK</v>
          </cell>
          <cell r="S670">
            <v>4</v>
          </cell>
          <cell r="T670" t="str">
            <v/>
          </cell>
          <cell r="U670">
            <v>1</v>
          </cell>
          <cell r="V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</row>
        <row r="671">
          <cell r="I671" t="str">
            <v>Kiskunfélegyházi Batthyány Lajos Általános Iskola</v>
          </cell>
          <cell r="J671" t="str">
            <v>Kiskunfélegyháza</v>
          </cell>
          <cell r="K671" t="str">
            <v>Kulik Eszter</v>
          </cell>
          <cell r="M671" t="str">
            <v>Pelyva Imre Zoltán</v>
          </cell>
          <cell r="O671" t="str">
            <v>Bács-Kiskun</v>
          </cell>
          <cell r="P671" t="str">
            <v/>
          </cell>
          <cell r="Q671" t="str">
            <v>csak B</v>
          </cell>
          <cell r="R671" t="str">
            <v>OK</v>
          </cell>
          <cell r="S671">
            <v>10</v>
          </cell>
          <cell r="T671" t="str">
            <v/>
          </cell>
          <cell r="U671">
            <v>1</v>
          </cell>
          <cell r="V671">
            <v>1</v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</row>
        <row r="672">
          <cell r="I672" t="str">
            <v>Pécsi Bártfa Utcai Általános Iskola</v>
          </cell>
          <cell r="J672" t="str">
            <v>Pécs</v>
          </cell>
          <cell r="K672" t="str">
            <v>Lakatos Lili</v>
          </cell>
          <cell r="M672" t="str">
            <v>Horváth Tamás</v>
          </cell>
          <cell r="O672" t="str">
            <v>Baranya</v>
          </cell>
          <cell r="P672" t="str">
            <v/>
          </cell>
          <cell r="Q672" t="str">
            <v>csak B</v>
          </cell>
          <cell r="R672" t="str">
            <v>OK</v>
          </cell>
          <cell r="S672">
            <v>4</v>
          </cell>
          <cell r="T672" t="str">
            <v/>
          </cell>
          <cell r="U672">
            <v>1</v>
          </cell>
          <cell r="V672">
            <v>0</v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</row>
        <row r="673">
          <cell r="I673" t="str">
            <v>Újszászi Vörösmarty Mihály Általános Iskola</v>
          </cell>
          <cell r="J673" t="str">
            <v>Újszász</v>
          </cell>
          <cell r="K673" t="str">
            <v>Lázár Ajsa Dzsamilla</v>
          </cell>
          <cell r="M673" t="str">
            <v>Tóth Gábor</v>
          </cell>
          <cell r="O673" t="str">
            <v>Jász-Nagykun-Szolnok</v>
          </cell>
          <cell r="P673" t="str">
            <v/>
          </cell>
          <cell r="Q673" t="str">
            <v>csak B</v>
          </cell>
          <cell r="R673" t="str">
            <v>OK</v>
          </cell>
          <cell r="S673">
            <v>10</v>
          </cell>
          <cell r="T673" t="str">
            <v/>
          </cell>
          <cell r="U673" t="str">
            <v/>
          </cell>
          <cell r="V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</row>
        <row r="674">
          <cell r="I674" t="str">
            <v>Újszászi Vörösmarty Mihály Általános Iskola</v>
          </cell>
          <cell r="J674" t="str">
            <v>Újszász</v>
          </cell>
          <cell r="K674" t="str">
            <v>Lázár Brenda Georgina</v>
          </cell>
          <cell r="M674" t="str">
            <v>Tóth Gábor</v>
          </cell>
          <cell r="O674" t="str">
            <v>Jász-Nagykun-Szolnok</v>
          </cell>
          <cell r="P674" t="str">
            <v/>
          </cell>
          <cell r="Q674" t="str">
            <v>csak B</v>
          </cell>
          <cell r="R674" t="str">
            <v>OK</v>
          </cell>
          <cell r="S674">
            <v>10</v>
          </cell>
          <cell r="T674" t="str">
            <v/>
          </cell>
          <cell r="U674" t="str">
            <v/>
          </cell>
          <cell r="V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</row>
        <row r="675">
          <cell r="I675" t="str">
            <v>Huszár Gál Gimnázium, Általános Iskola, Alapfokú Művészeti Iskola és Óvoda</v>
          </cell>
          <cell r="J675" t="str">
            <v>Debrecen</v>
          </cell>
          <cell r="K675" t="str">
            <v>Lénárt Annamária</v>
          </cell>
          <cell r="M675" t="str">
            <v>Simon Tamásné</v>
          </cell>
          <cell r="O675" t="str">
            <v>Hajdú-Bihar</v>
          </cell>
          <cell r="P675" t="str">
            <v/>
          </cell>
          <cell r="Q675" t="str">
            <v>csak B</v>
          </cell>
          <cell r="R675" t="str">
            <v>OK</v>
          </cell>
          <cell r="S675">
            <v>6</v>
          </cell>
          <cell r="T675" t="str">
            <v/>
          </cell>
          <cell r="U675" t="str">
            <v/>
          </cell>
          <cell r="V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</row>
        <row r="676">
          <cell r="I676" t="str">
            <v>Terézvárosi Magyar-Angol, Magyar-Német Két Tannyelvű Általános Iskola</v>
          </cell>
          <cell r="J676" t="str">
            <v>Budapest VI. kerület</v>
          </cell>
          <cell r="K676" t="str">
            <v>Lim Veronika</v>
          </cell>
          <cell r="M676" t="str">
            <v>Szabó Linda</v>
          </cell>
          <cell r="O676" t="str">
            <v>Budapest/Észak-Pest</v>
          </cell>
          <cell r="P676" t="str">
            <v>Budapest VI. kerület</v>
          </cell>
          <cell r="Q676" t="str">
            <v>csak B</v>
          </cell>
          <cell r="R676" t="str">
            <v>OK</v>
          </cell>
          <cell r="S676">
            <v>1</v>
          </cell>
          <cell r="T676" t="str">
            <v/>
          </cell>
          <cell r="U676">
            <v>1</v>
          </cell>
          <cell r="V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</row>
        <row r="677">
          <cell r="I677" t="str">
            <v>Szolnoki Fiumei Úti Általános Iskola</v>
          </cell>
          <cell r="J677" t="str">
            <v>Szolnok</v>
          </cell>
          <cell r="K677" t="str">
            <v>Lovász Anikó</v>
          </cell>
          <cell r="M677" t="str">
            <v>Móczó Gábor</v>
          </cell>
          <cell r="O677" t="str">
            <v>Jász-Nagykun-Szolnok</v>
          </cell>
          <cell r="P677" t="str">
            <v/>
          </cell>
          <cell r="Q677" t="str">
            <v>csak B</v>
          </cell>
          <cell r="R677" t="str">
            <v>OK</v>
          </cell>
          <cell r="S677">
            <v>10</v>
          </cell>
          <cell r="T677" t="str">
            <v/>
          </cell>
          <cell r="U677" t="str">
            <v/>
          </cell>
          <cell r="V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</row>
        <row r="678">
          <cell r="I678" t="str">
            <v>Tapolcai Bárdos Lajos Általános Iskola</v>
          </cell>
          <cell r="J678" t="str">
            <v>Tapolca</v>
          </cell>
          <cell r="K678" t="str">
            <v>Lőrincz Anna Luca</v>
          </cell>
          <cell r="M678" t="str">
            <v>Gyarmati Zoltánné</v>
          </cell>
          <cell r="O678" t="str">
            <v>Veszprém</v>
          </cell>
          <cell r="P678" t="str">
            <v/>
          </cell>
          <cell r="Q678" t="str">
            <v>csak B</v>
          </cell>
          <cell r="R678" t="str">
            <v>OK</v>
          </cell>
          <cell r="S678">
            <v>5</v>
          </cell>
          <cell r="T678" t="str">
            <v/>
          </cell>
          <cell r="U678" t="str">
            <v/>
          </cell>
          <cell r="V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</row>
        <row r="679">
          <cell r="I679" t="str">
            <v>Szent Kereszt Katolikus Általános Iskola és Óvoda</v>
          </cell>
          <cell r="J679" t="str">
            <v>Cegléd</v>
          </cell>
          <cell r="K679" t="str">
            <v>Magyar Fruzsina</v>
          </cell>
          <cell r="M679" t="str">
            <v>Fehér Ádám Sándor</v>
          </cell>
          <cell r="O679" t="str">
            <v>Pest /Dél</v>
          </cell>
          <cell r="P679" t="str">
            <v>Cegléd</v>
          </cell>
          <cell r="Q679" t="str">
            <v>A vagy B</v>
          </cell>
          <cell r="R679" t="str">
            <v>OK</v>
          </cell>
          <cell r="S679">
            <v>2</v>
          </cell>
          <cell r="T679" t="str">
            <v/>
          </cell>
          <cell r="U679">
            <v>1</v>
          </cell>
          <cell r="V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</row>
        <row r="680">
          <cell r="I680" t="str">
            <v>Pécsi Árpád Fejedelem Gimnázium és Általános Iskola</v>
          </cell>
          <cell r="J680" t="str">
            <v>Pécs</v>
          </cell>
          <cell r="K680" t="str">
            <v>Makay Bianka</v>
          </cell>
          <cell r="M680" t="str">
            <v>Vadas András</v>
          </cell>
          <cell r="N680" t="str">
            <v>Vadas András</v>
          </cell>
          <cell r="O680" t="str">
            <v>Baranya</v>
          </cell>
          <cell r="P680" t="str">
            <v/>
          </cell>
          <cell r="Q680" t="str">
            <v>csak B</v>
          </cell>
          <cell r="R680" t="str">
            <v>OK</v>
          </cell>
          <cell r="S680">
            <v>4</v>
          </cell>
          <cell r="T680" t="str">
            <v/>
          </cell>
          <cell r="U680">
            <v>1</v>
          </cell>
          <cell r="V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</row>
        <row r="681">
          <cell r="I681" t="str">
            <v>Barcsi Deák Ferenc Sportiskolai Általános Iskola</v>
          </cell>
          <cell r="J681" t="str">
            <v>Barcs</v>
          </cell>
          <cell r="K681" t="str">
            <v>Maráz Dorina</v>
          </cell>
          <cell r="M681" t="str">
            <v>Jeszencsák Edvin Balázs</v>
          </cell>
          <cell r="O681" t="str">
            <v>Somogy</v>
          </cell>
          <cell r="P681" t="str">
            <v/>
          </cell>
          <cell r="Q681" t="str">
            <v>csak B</v>
          </cell>
          <cell r="R681" t="str">
            <v>OK</v>
          </cell>
          <cell r="S681">
            <v>9</v>
          </cell>
          <cell r="T681" t="str">
            <v/>
          </cell>
          <cell r="U681" t="str">
            <v/>
          </cell>
          <cell r="V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</row>
        <row r="682">
          <cell r="I682" t="str">
            <v>Pécsi Bártfa Utcai Általános Iskola</v>
          </cell>
          <cell r="J682" t="str">
            <v>Pécs</v>
          </cell>
          <cell r="K682" t="str">
            <v>Martinovics Maja</v>
          </cell>
          <cell r="M682" t="str">
            <v>Horváth Tamás</v>
          </cell>
          <cell r="O682" t="str">
            <v>Baranya</v>
          </cell>
          <cell r="P682" t="str">
            <v/>
          </cell>
          <cell r="Q682" t="str">
            <v>csak B</v>
          </cell>
          <cell r="R682" t="str">
            <v>OK</v>
          </cell>
          <cell r="S682">
            <v>4</v>
          </cell>
          <cell r="T682" t="str">
            <v/>
          </cell>
          <cell r="U682">
            <v>1</v>
          </cell>
          <cell r="V682">
            <v>0</v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</row>
        <row r="683">
          <cell r="I683" t="str">
            <v>Tessedik Sámuel Általános Iskola</v>
          </cell>
          <cell r="J683" t="str">
            <v>Albertirsa</v>
          </cell>
          <cell r="K683" t="str">
            <v>Mátékovits Janka Eszter</v>
          </cell>
          <cell r="M683" t="str">
            <v>Bogdányi Szabolcs Csaba</v>
          </cell>
          <cell r="O683" t="str">
            <v>Pest /Dél</v>
          </cell>
          <cell r="P683" t="str">
            <v>Albertirsa</v>
          </cell>
          <cell r="Q683" t="str">
            <v>csak B</v>
          </cell>
          <cell r="R683" t="str">
            <v>OK</v>
          </cell>
          <cell r="S683">
            <v>2</v>
          </cell>
          <cell r="T683" t="str">
            <v/>
          </cell>
          <cell r="U683">
            <v>1</v>
          </cell>
          <cell r="V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</row>
        <row r="684">
          <cell r="I684" t="str">
            <v>Christophorus Waldorf Általános Iskola, Gimnázium és Alapfokú Művészeti Iskola</v>
          </cell>
          <cell r="J684" t="str">
            <v>Budapest X. kerület</v>
          </cell>
          <cell r="K684" t="str">
            <v>Mészáros Boglárka</v>
          </cell>
          <cell r="M684" t="str">
            <v>Rencz Máté Csaba</v>
          </cell>
          <cell r="O684" t="str">
            <v>Budapest/Dél-Pest</v>
          </cell>
          <cell r="P684" t="str">
            <v>Budapest X. kerület</v>
          </cell>
          <cell r="Q684" t="str">
            <v>csak B</v>
          </cell>
          <cell r="R684" t="str">
            <v>OK</v>
          </cell>
          <cell r="S684">
            <v>1</v>
          </cell>
          <cell r="T684" t="str">
            <v/>
          </cell>
          <cell r="U684">
            <v>1</v>
          </cell>
          <cell r="V684">
            <v>1</v>
          </cell>
          <cell r="AB684" t="str">
            <v/>
          </cell>
          <cell r="AC684" t="str">
            <v/>
          </cell>
          <cell r="AD684">
            <v>0</v>
          </cell>
          <cell r="AE684">
            <v>0</v>
          </cell>
        </row>
        <row r="685">
          <cell r="I685" t="str">
            <v>Szombathelyi Zrínyi Ilona Általános Iskola</v>
          </cell>
          <cell r="J685" t="str">
            <v>Szombathely</v>
          </cell>
          <cell r="K685" t="str">
            <v>Mészáros Liliána</v>
          </cell>
          <cell r="M685" t="str">
            <v>Hollósy Krisztina</v>
          </cell>
          <cell r="O685" t="str">
            <v>Vas</v>
          </cell>
          <cell r="P685" t="str">
            <v/>
          </cell>
          <cell r="Q685" t="str">
            <v>csak B</v>
          </cell>
          <cell r="R685" t="str">
            <v>OK</v>
          </cell>
          <cell r="S685">
            <v>9</v>
          </cell>
          <cell r="T685" t="str">
            <v/>
          </cell>
          <cell r="U685" t="str">
            <v/>
          </cell>
          <cell r="V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</row>
        <row r="686">
          <cell r="I686" t="str">
            <v>Lencsési Általános Iskola</v>
          </cell>
          <cell r="J686" t="str">
            <v>Békéscsaba</v>
          </cell>
          <cell r="K686" t="str">
            <v>Meszjár Lilla Zsófia</v>
          </cell>
          <cell r="M686" t="str">
            <v>Marikné Püski Zsuzsanna</v>
          </cell>
          <cell r="O686" t="str">
            <v>Békés</v>
          </cell>
          <cell r="P686" t="str">
            <v/>
          </cell>
          <cell r="Q686" t="str">
            <v>csak B</v>
          </cell>
          <cell r="R686" t="str">
            <v>OK</v>
          </cell>
          <cell r="S686">
            <v>7</v>
          </cell>
          <cell r="T686" t="str">
            <v/>
          </cell>
          <cell r="U686">
            <v>1</v>
          </cell>
          <cell r="V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</row>
        <row r="687">
          <cell r="I687" t="str">
            <v>Magvető Református Magyar - Angol Két Tanítási Nyelvű Általános Iskola és Óvoda</v>
          </cell>
          <cell r="J687" t="str">
            <v>Gyula</v>
          </cell>
          <cell r="K687" t="str">
            <v>Metcalfe Rebecca Erzsébet</v>
          </cell>
          <cell r="M687" t="str">
            <v>Dávid Szilvia</v>
          </cell>
          <cell r="O687" t="str">
            <v>Békés</v>
          </cell>
          <cell r="P687" t="str">
            <v/>
          </cell>
          <cell r="Q687" t="str">
            <v>csak B</v>
          </cell>
          <cell r="R687" t="str">
            <v>OK</v>
          </cell>
          <cell r="S687">
            <v>7</v>
          </cell>
          <cell r="T687" t="str">
            <v/>
          </cell>
          <cell r="U687" t="str">
            <v/>
          </cell>
          <cell r="V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</row>
        <row r="688">
          <cell r="I688" t="str">
            <v>Tapolcai Bárdos Lajos Általános Iskola</v>
          </cell>
          <cell r="J688" t="str">
            <v>Tapolca</v>
          </cell>
          <cell r="K688" t="str">
            <v>Mezőssy Júlia</v>
          </cell>
          <cell r="M688" t="str">
            <v>Gyarmati Zoltánné</v>
          </cell>
          <cell r="O688" t="str">
            <v>Veszprém</v>
          </cell>
          <cell r="P688" t="str">
            <v/>
          </cell>
          <cell r="Q688" t="str">
            <v>csak B</v>
          </cell>
          <cell r="R688" t="str">
            <v>OK</v>
          </cell>
          <cell r="S688">
            <v>5</v>
          </cell>
          <cell r="T688" t="str">
            <v/>
          </cell>
          <cell r="U688">
            <v>1</v>
          </cell>
          <cell r="V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</row>
        <row r="689">
          <cell r="I689" t="str">
            <v>Bodajki Általános Iskola</v>
          </cell>
          <cell r="J689" t="str">
            <v>Bodajk</v>
          </cell>
          <cell r="K689" t="str">
            <v>Molnár Enikő</v>
          </cell>
          <cell r="M689" t="str">
            <v>Kiss Beáta</v>
          </cell>
          <cell r="O689" t="str">
            <v>Fejér/Észak</v>
          </cell>
          <cell r="P689" t="str">
            <v>Bodajk</v>
          </cell>
          <cell r="Q689" t="str">
            <v>csak B</v>
          </cell>
          <cell r="R689" t="str">
            <v>OK</v>
          </cell>
          <cell r="S689">
            <v>3</v>
          </cell>
          <cell r="T689" t="str">
            <v/>
          </cell>
          <cell r="U689">
            <v>1</v>
          </cell>
          <cell r="V689">
            <v>1</v>
          </cell>
          <cell r="AB689" t="str">
            <v/>
          </cell>
          <cell r="AC689" t="str">
            <v/>
          </cell>
          <cell r="AD689">
            <v>0</v>
          </cell>
          <cell r="AE689">
            <v>0</v>
          </cell>
        </row>
        <row r="690">
          <cell r="I690" t="str">
            <v>Ádám Jenő Általános Iskola és Alapfokú Művészeti Iskola</v>
          </cell>
          <cell r="J690" t="str">
            <v>Bordány</v>
          </cell>
          <cell r="K690" t="str">
            <v>Molnár Lilien</v>
          </cell>
          <cell r="M690" t="str">
            <v>Kiss Csaba</v>
          </cell>
          <cell r="N690" t="str">
            <v>Bálint Lászlóné</v>
          </cell>
          <cell r="O690" t="str">
            <v>Csongrád-Csanád</v>
          </cell>
          <cell r="P690" t="str">
            <v/>
          </cell>
          <cell r="Q690" t="str">
            <v>csak B</v>
          </cell>
          <cell r="R690" t="str">
            <v>OK</v>
          </cell>
          <cell r="S690">
            <v>7</v>
          </cell>
          <cell r="T690" t="str">
            <v/>
          </cell>
          <cell r="U690">
            <v>1</v>
          </cell>
          <cell r="V690">
            <v>1</v>
          </cell>
          <cell r="AB690" t="str">
            <v/>
          </cell>
          <cell r="AC690" t="str">
            <v/>
          </cell>
          <cell r="AD690">
            <v>0</v>
          </cell>
          <cell r="AE690">
            <v>0</v>
          </cell>
        </row>
        <row r="691">
          <cell r="I691" t="str">
            <v>Toronyi Gazdag Gyula Általános Iskola</v>
          </cell>
          <cell r="J691" t="str">
            <v>Torony</v>
          </cell>
          <cell r="K691" t="str">
            <v>Molnár Szonja</v>
          </cell>
          <cell r="M691" t="str">
            <v>Bingerné Sőre Csilla</v>
          </cell>
          <cell r="N691" t="str">
            <v>Varga Lívia</v>
          </cell>
          <cell r="O691" t="str">
            <v>Vas</v>
          </cell>
          <cell r="P691" t="str">
            <v/>
          </cell>
          <cell r="Q691" t="str">
            <v>csak B</v>
          </cell>
          <cell r="R691" t="str">
            <v>OK</v>
          </cell>
          <cell r="S691">
            <v>9</v>
          </cell>
          <cell r="T691" t="str">
            <v/>
          </cell>
          <cell r="U691" t="str">
            <v/>
          </cell>
          <cell r="V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</row>
        <row r="692">
          <cell r="I692" t="str">
            <v>Nyíregyházi Kodály Zoltán Általános Iskola</v>
          </cell>
          <cell r="J692" t="str">
            <v>Nyíregyháza</v>
          </cell>
          <cell r="K692" t="str">
            <v>Mulik Letta</v>
          </cell>
          <cell r="M692" t="str">
            <v>Hajnal Mária</v>
          </cell>
          <cell r="N692" t="str">
            <v>Gönczi Andrea</v>
          </cell>
          <cell r="O692" t="str">
            <v>Szabolcs-Szatmár-Bereg</v>
          </cell>
          <cell r="P692" t="str">
            <v/>
          </cell>
          <cell r="Q692" t="str">
            <v>csak B</v>
          </cell>
          <cell r="R692" t="str">
            <v>OK</v>
          </cell>
          <cell r="S692">
            <v>6</v>
          </cell>
          <cell r="T692" t="str">
            <v/>
          </cell>
          <cell r="U692">
            <v>1</v>
          </cell>
          <cell r="V692">
            <v>1</v>
          </cell>
          <cell r="AB692" t="str">
            <v/>
          </cell>
          <cell r="AC692" t="str">
            <v/>
          </cell>
          <cell r="AD692">
            <v>1</v>
          </cell>
          <cell r="AE692">
            <v>0</v>
          </cell>
        </row>
        <row r="693">
          <cell r="I693" t="str">
            <v>Huszár Gál Gimnázium, Általános Iskola, Alapfokú Művészeti Iskola és Óvoda</v>
          </cell>
          <cell r="J693" t="str">
            <v>Debrecen</v>
          </cell>
          <cell r="K693" t="str">
            <v>Murvai Lídia</v>
          </cell>
          <cell r="M693" t="str">
            <v>Simon Tamásné</v>
          </cell>
          <cell r="O693" t="str">
            <v>Hajdú-Bihar</v>
          </cell>
          <cell r="P693" t="str">
            <v/>
          </cell>
          <cell r="Q693" t="str">
            <v>csak B</v>
          </cell>
          <cell r="R693" t="str">
            <v>OK</v>
          </cell>
          <cell r="S693">
            <v>6</v>
          </cell>
          <cell r="T693" t="str">
            <v/>
          </cell>
          <cell r="U693" t="str">
            <v/>
          </cell>
          <cell r="V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</row>
        <row r="694">
          <cell r="I694" t="str">
            <v>Toronyi Gazdag Gyula Általános Iskola</v>
          </cell>
          <cell r="J694" t="str">
            <v>Torony</v>
          </cell>
          <cell r="K694" t="str">
            <v>Nagy Bettina Flóra</v>
          </cell>
          <cell r="M694" t="str">
            <v>Bingerné Sőre Csilla</v>
          </cell>
          <cell r="N694" t="str">
            <v>Varga Lívia</v>
          </cell>
          <cell r="O694" t="str">
            <v>Vas</v>
          </cell>
          <cell r="P694" t="str">
            <v/>
          </cell>
          <cell r="Q694" t="str">
            <v>csak B</v>
          </cell>
          <cell r="R694" t="str">
            <v>OK</v>
          </cell>
          <cell r="S694">
            <v>9</v>
          </cell>
          <cell r="T694" t="str">
            <v/>
          </cell>
          <cell r="U694" t="str">
            <v/>
          </cell>
          <cell r="V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</row>
        <row r="695">
          <cell r="I695" t="str">
            <v>Türr István Gimnázium és Kollégium</v>
          </cell>
          <cell r="J695" t="str">
            <v>Pápa</v>
          </cell>
          <cell r="K695" t="str">
            <v>Nagy Bianka</v>
          </cell>
          <cell r="M695" t="str">
            <v>Varga Áron</v>
          </cell>
          <cell r="O695" t="str">
            <v>Veszprém</v>
          </cell>
          <cell r="P695" t="str">
            <v/>
          </cell>
          <cell r="Q695" t="str">
            <v>csak B</v>
          </cell>
          <cell r="R695" t="str">
            <v>OK</v>
          </cell>
          <cell r="S695">
            <v>5</v>
          </cell>
          <cell r="T695" t="str">
            <v>Névütközés!</v>
          </cell>
          <cell r="U695" t="str">
            <v/>
          </cell>
          <cell r="V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</row>
        <row r="696">
          <cell r="I696" t="str">
            <v>Seregélyesi Baptista Általános Iskola és Alapfokú Művészeti Iskola</v>
          </cell>
          <cell r="J696" t="str">
            <v>Seregélyes</v>
          </cell>
          <cell r="K696" t="str">
            <v>Nagy Boglárka</v>
          </cell>
          <cell r="M696" t="str">
            <v>Karkóné Lukácsy Marianna</v>
          </cell>
          <cell r="O696" t="str">
            <v>Fejér/Székesfehérvár</v>
          </cell>
          <cell r="P696" t="str">
            <v>Seregélyes</v>
          </cell>
          <cell r="Q696" t="str">
            <v>csak B</v>
          </cell>
          <cell r="R696" t="str">
            <v>OK</v>
          </cell>
          <cell r="S696">
            <v>3</v>
          </cell>
          <cell r="T696" t="str">
            <v/>
          </cell>
          <cell r="U696">
            <v>1</v>
          </cell>
          <cell r="V696">
            <v>1</v>
          </cell>
          <cell r="AB696" t="str">
            <v/>
          </cell>
          <cell r="AC696" t="str">
            <v/>
          </cell>
          <cell r="AD696">
            <v>1</v>
          </cell>
          <cell r="AE696">
            <v>0</v>
          </cell>
        </row>
        <row r="697">
          <cell r="I697" t="str">
            <v>Pécsi Árpád Fejedelem Gimnázium és Általános Iskola</v>
          </cell>
          <cell r="J697" t="str">
            <v>Pécs</v>
          </cell>
          <cell r="K697" t="str">
            <v>Nagy Kamilla Emma</v>
          </cell>
          <cell r="M697" t="str">
            <v>Vadas András</v>
          </cell>
          <cell r="N697" t="str">
            <v>Vadas András</v>
          </cell>
          <cell r="O697" t="str">
            <v>Baranya</v>
          </cell>
          <cell r="P697" t="str">
            <v/>
          </cell>
          <cell r="Q697" t="str">
            <v>csak B</v>
          </cell>
          <cell r="R697" t="str">
            <v>OK</v>
          </cell>
          <cell r="S697">
            <v>4</v>
          </cell>
          <cell r="T697" t="str">
            <v/>
          </cell>
          <cell r="U697">
            <v>1</v>
          </cell>
          <cell r="V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</row>
        <row r="698">
          <cell r="I698" t="str">
            <v>Szent Pantaleimon Görögkatolikus Óvoda, Általános Iskola és Alapfokú Művészeti Iskola</v>
          </cell>
          <cell r="J698" t="str">
            <v>Dunaújváros</v>
          </cell>
          <cell r="K698" t="str">
            <v>Nagy Réka Hanna</v>
          </cell>
          <cell r="M698" t="str">
            <v>Sárai-Szabó Dóra</v>
          </cell>
          <cell r="O698" t="str">
            <v>Fejér/Dél</v>
          </cell>
          <cell r="P698" t="str">
            <v>Dunaújváros</v>
          </cell>
          <cell r="Q698" t="str">
            <v>csak B</v>
          </cell>
          <cell r="R698" t="str">
            <v>OK</v>
          </cell>
          <cell r="S698">
            <v>3</v>
          </cell>
          <cell r="T698" t="str">
            <v/>
          </cell>
          <cell r="U698">
            <v>1</v>
          </cell>
          <cell r="V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</row>
        <row r="699">
          <cell r="I699" t="str">
            <v>Kesjár Csaba Általános Iskola</v>
          </cell>
          <cell r="J699" t="str">
            <v>Budaörs</v>
          </cell>
          <cell r="K699" t="str">
            <v>Nagy Szonja</v>
          </cell>
          <cell r="M699" t="str">
            <v>Kundermann-Weisz Georgina</v>
          </cell>
          <cell r="O699" t="str">
            <v>Pest/Nyugat</v>
          </cell>
          <cell r="P699" t="str">
            <v>Budaörs</v>
          </cell>
          <cell r="Q699" t="str">
            <v>A vagy B</v>
          </cell>
          <cell r="R699" t="str">
            <v>OK</v>
          </cell>
          <cell r="S699">
            <v>2</v>
          </cell>
          <cell r="T699" t="str">
            <v/>
          </cell>
          <cell r="U699">
            <v>1</v>
          </cell>
          <cell r="V699">
            <v>1</v>
          </cell>
          <cell r="AB699" t="str">
            <v/>
          </cell>
          <cell r="AC699" t="str">
            <v/>
          </cell>
          <cell r="AD699">
            <v>4</v>
          </cell>
          <cell r="AE699">
            <v>0</v>
          </cell>
        </row>
        <row r="700">
          <cell r="I700" t="str">
            <v>Újszászi Vörösmarty Mihály Általános Iskola</v>
          </cell>
          <cell r="J700" t="str">
            <v>Újszász</v>
          </cell>
          <cell r="K700" t="str">
            <v>Nagyhajú Ingrid</v>
          </cell>
          <cell r="M700" t="str">
            <v>Tóth Gábor</v>
          </cell>
          <cell r="O700" t="str">
            <v>Jász-Nagykun-Szolnok</v>
          </cell>
          <cell r="P700" t="str">
            <v/>
          </cell>
          <cell r="Q700" t="str">
            <v>csak B</v>
          </cell>
          <cell r="R700" t="str">
            <v>OK</v>
          </cell>
          <cell r="S700">
            <v>10</v>
          </cell>
          <cell r="T700" t="str">
            <v/>
          </cell>
          <cell r="U700" t="str">
            <v/>
          </cell>
          <cell r="V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</row>
        <row r="701">
          <cell r="I701" t="str">
            <v>Szent Pantaleimon Görögkatolikus Óvoda, Általános Iskola és Alapfokú Művészeti Iskola</v>
          </cell>
          <cell r="J701" t="str">
            <v>Dunaújváros</v>
          </cell>
          <cell r="K701" t="str">
            <v>Naszádos Kamilla Irén</v>
          </cell>
          <cell r="M701" t="str">
            <v>Sárai-Szabó Dóra</v>
          </cell>
          <cell r="O701" t="str">
            <v>Fejér/Dél</v>
          </cell>
          <cell r="P701" t="str">
            <v>Dunaújváros</v>
          </cell>
          <cell r="Q701" t="str">
            <v>csak B</v>
          </cell>
          <cell r="R701" t="str">
            <v>OK</v>
          </cell>
          <cell r="S701">
            <v>3</v>
          </cell>
          <cell r="T701" t="str">
            <v/>
          </cell>
          <cell r="U701">
            <v>1</v>
          </cell>
          <cell r="V701">
            <v>1</v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</row>
        <row r="702">
          <cell r="I702" t="str">
            <v>Pápai Weöres Sándor Általános Iskola</v>
          </cell>
          <cell r="J702" t="str">
            <v>Pápa</v>
          </cell>
          <cell r="K702" t="str">
            <v>Németh Noémi</v>
          </cell>
          <cell r="M702" t="str">
            <v>Horváth Attila Sándor</v>
          </cell>
          <cell r="N702" t="str">
            <v>Horváth Attila, Szabó Norbert</v>
          </cell>
          <cell r="O702" t="str">
            <v>Veszprém</v>
          </cell>
          <cell r="P702" t="str">
            <v/>
          </cell>
          <cell r="Q702" t="str">
            <v>csak B</v>
          </cell>
          <cell r="R702" t="str">
            <v>OK</v>
          </cell>
          <cell r="S702">
            <v>5</v>
          </cell>
          <cell r="T702" t="str">
            <v/>
          </cell>
          <cell r="U702" t="str">
            <v/>
          </cell>
          <cell r="V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</row>
        <row r="703">
          <cell r="I703" t="str">
            <v>Segesdi IV. Béla Király Általános Iskola</v>
          </cell>
          <cell r="J703" t="str">
            <v>Segesd</v>
          </cell>
          <cell r="K703" t="str">
            <v>Németh Patrícia</v>
          </cell>
          <cell r="M703" t="str">
            <v>Takácsné Illés Henriett</v>
          </cell>
          <cell r="N703" t="str">
            <v>Takácsné Illés Henriett</v>
          </cell>
          <cell r="O703" t="str">
            <v>Somogy</v>
          </cell>
          <cell r="P703" t="str">
            <v/>
          </cell>
          <cell r="Q703" t="str">
            <v>csak B</v>
          </cell>
          <cell r="R703" t="str">
            <v>OK</v>
          </cell>
          <cell r="S703">
            <v>9</v>
          </cell>
          <cell r="T703" t="str">
            <v/>
          </cell>
          <cell r="U703" t="str">
            <v/>
          </cell>
          <cell r="V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</row>
        <row r="704">
          <cell r="I704" t="str">
            <v>Tapolcai Bárdos Lajos Általános Iskola</v>
          </cell>
          <cell r="J704" t="str">
            <v>Tapolca</v>
          </cell>
          <cell r="K704" t="str">
            <v>Nyárondi Sára</v>
          </cell>
          <cell r="M704" t="str">
            <v>Gyarmati Zoltánné</v>
          </cell>
          <cell r="O704" t="str">
            <v>Veszprém</v>
          </cell>
          <cell r="P704" t="str">
            <v/>
          </cell>
          <cell r="Q704" t="str">
            <v>csak B</v>
          </cell>
          <cell r="R704" t="str">
            <v>OK</v>
          </cell>
          <cell r="S704">
            <v>5</v>
          </cell>
          <cell r="T704" t="str">
            <v/>
          </cell>
          <cell r="U704">
            <v>1</v>
          </cell>
          <cell r="V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</row>
        <row r="705">
          <cell r="I705" t="str">
            <v>Szeberényi Gusztáv Adolf Evangélikus Gimnázium, Technikum, Szakgimnázium, Általános Iskola, Óvoda, Alapfokú Művészeti Iskola és Kollégium</v>
          </cell>
          <cell r="J705" t="str">
            <v>Békéscsaba</v>
          </cell>
          <cell r="K705" t="str">
            <v>Nyeste Fruzsina</v>
          </cell>
          <cell r="M705" t="str">
            <v>Maczák Adrienn</v>
          </cell>
          <cell r="O705" t="str">
            <v>Békés</v>
          </cell>
          <cell r="P705" t="str">
            <v/>
          </cell>
          <cell r="Q705" t="str">
            <v>csak B</v>
          </cell>
          <cell r="R705" t="str">
            <v>OK</v>
          </cell>
          <cell r="S705">
            <v>7</v>
          </cell>
          <cell r="T705" t="str">
            <v/>
          </cell>
          <cell r="U705">
            <v>1</v>
          </cell>
          <cell r="V705">
            <v>1</v>
          </cell>
          <cell r="AB705" t="str">
            <v/>
          </cell>
          <cell r="AC705" t="str">
            <v/>
          </cell>
          <cell r="AD705">
            <v>1</v>
          </cell>
          <cell r="AE705">
            <v>0</v>
          </cell>
        </row>
        <row r="706">
          <cell r="I706" t="str">
            <v>Újszászi Vörösmarty Mihály Általános Iskola</v>
          </cell>
          <cell r="J706" t="str">
            <v>Újszász</v>
          </cell>
          <cell r="K706" t="str">
            <v>Oláh Vivien</v>
          </cell>
          <cell r="M706" t="str">
            <v>Tóth Gábor</v>
          </cell>
          <cell r="O706" t="str">
            <v>Jász-Nagykun-Szolnok</v>
          </cell>
          <cell r="P706" t="str">
            <v/>
          </cell>
          <cell r="Q706" t="str">
            <v>csak B</v>
          </cell>
          <cell r="R706" t="str">
            <v>OK</v>
          </cell>
          <cell r="S706">
            <v>10</v>
          </cell>
          <cell r="T706" t="str">
            <v/>
          </cell>
          <cell r="U706">
            <v>1</v>
          </cell>
          <cell r="V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</row>
        <row r="707">
          <cell r="I707" t="str">
            <v>Britannica Angolnyelvű Nemzetközi Óvoda, Általános Iskola és Gimnázium</v>
          </cell>
          <cell r="J707" t="str">
            <v>Budapest XII. kerület</v>
          </cell>
          <cell r="K707" t="str">
            <v>Pakalapati Manaswi</v>
          </cell>
          <cell r="M707" t="str">
            <v>trón ágnes</v>
          </cell>
          <cell r="O707" t="str">
            <v>Budapest/Buda</v>
          </cell>
          <cell r="P707" t="str">
            <v>Budapest XII. kerület</v>
          </cell>
          <cell r="Q707" t="str">
            <v>csak B</v>
          </cell>
          <cell r="R707" t="str">
            <v>OK</v>
          </cell>
          <cell r="S707">
            <v>1</v>
          </cell>
          <cell r="T707" t="str">
            <v/>
          </cell>
          <cell r="U707">
            <v>1</v>
          </cell>
          <cell r="V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</row>
        <row r="708">
          <cell r="I708" t="str">
            <v>Gyulai Implom József Általános Iskola</v>
          </cell>
          <cell r="J708" t="str">
            <v>Gyula</v>
          </cell>
          <cell r="K708" t="str">
            <v>Papp Dorina Hanna</v>
          </cell>
          <cell r="M708" t="str">
            <v>Pluhár János</v>
          </cell>
          <cell r="O708" t="str">
            <v>Békés</v>
          </cell>
          <cell r="P708" t="str">
            <v/>
          </cell>
          <cell r="Q708" t="str">
            <v>csak B</v>
          </cell>
          <cell r="R708" t="str">
            <v>OK</v>
          </cell>
          <cell r="S708">
            <v>7</v>
          </cell>
          <cell r="T708" t="str">
            <v/>
          </cell>
          <cell r="U708" t="str">
            <v/>
          </cell>
          <cell r="V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</row>
        <row r="709">
          <cell r="I709" t="str">
            <v>Rákóczifalvai II. Rákóczi Ferenc Általános Iskola és Alapfokú Művészeti Iskola</v>
          </cell>
          <cell r="J709" t="str">
            <v>Rákóczifalva</v>
          </cell>
          <cell r="K709" t="str">
            <v>Patai-Szántó Emma</v>
          </cell>
          <cell r="M709" t="str">
            <v>Ábrahám Zsolt</v>
          </cell>
          <cell r="O709" t="str">
            <v>Jász-Nagykun-Szolnok</v>
          </cell>
          <cell r="P709" t="str">
            <v/>
          </cell>
          <cell r="Q709" t="str">
            <v>csak B</v>
          </cell>
          <cell r="R709" t="str">
            <v>OK</v>
          </cell>
          <cell r="S709">
            <v>10</v>
          </cell>
          <cell r="T709" t="str">
            <v/>
          </cell>
          <cell r="U709" t="str">
            <v/>
          </cell>
          <cell r="V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</row>
        <row r="710">
          <cell r="I710" t="str">
            <v>Pécsi Árpád Fejedelem Gimnázium és Általános Iskola</v>
          </cell>
          <cell r="J710" t="str">
            <v>Pécs</v>
          </cell>
          <cell r="K710" t="str">
            <v>Pécsi Sára</v>
          </cell>
          <cell r="M710" t="str">
            <v>Vadas András</v>
          </cell>
          <cell r="N710" t="str">
            <v>Vadas András</v>
          </cell>
          <cell r="O710" t="str">
            <v>Baranya</v>
          </cell>
          <cell r="P710" t="str">
            <v/>
          </cell>
          <cell r="Q710" t="str">
            <v>csak B</v>
          </cell>
          <cell r="R710" t="str">
            <v>OK</v>
          </cell>
          <cell r="S710">
            <v>4</v>
          </cell>
          <cell r="T710" t="str">
            <v/>
          </cell>
          <cell r="U710">
            <v>1</v>
          </cell>
          <cell r="V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</row>
        <row r="711">
          <cell r="I711" t="str">
            <v>Ramassetter Vince Testnevelési Általános Iskola</v>
          </cell>
          <cell r="J711" t="str">
            <v>Sümeg</v>
          </cell>
          <cell r="K711" t="str">
            <v>Pelikán Júlia</v>
          </cell>
          <cell r="M711" t="str">
            <v>Nádasi Péter</v>
          </cell>
          <cell r="O711" t="str">
            <v>Veszprém</v>
          </cell>
          <cell r="P711" t="str">
            <v/>
          </cell>
          <cell r="Q711" t="str">
            <v>csak B</v>
          </cell>
          <cell r="R711" t="str">
            <v>OK</v>
          </cell>
          <cell r="S711">
            <v>5</v>
          </cell>
          <cell r="T711" t="str">
            <v/>
          </cell>
          <cell r="U711">
            <v>1</v>
          </cell>
          <cell r="V711">
            <v>1</v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</row>
        <row r="712">
          <cell r="I712" t="str">
            <v>Pécsi Árpád Fejedelem Gimnázium és Általános Iskola</v>
          </cell>
          <cell r="J712" t="str">
            <v>Pécs</v>
          </cell>
          <cell r="K712" t="str">
            <v>Pfund Hanna</v>
          </cell>
          <cell r="M712" t="str">
            <v>Vadas András</v>
          </cell>
          <cell r="N712" t="str">
            <v>Vadas András</v>
          </cell>
          <cell r="O712" t="str">
            <v>Baranya</v>
          </cell>
          <cell r="P712" t="str">
            <v/>
          </cell>
          <cell r="Q712" t="str">
            <v>csak B</v>
          </cell>
          <cell r="R712" t="str">
            <v>OK</v>
          </cell>
          <cell r="S712">
            <v>4</v>
          </cell>
          <cell r="T712" t="str">
            <v/>
          </cell>
          <cell r="U712">
            <v>1</v>
          </cell>
          <cell r="V712" t="str">
            <v/>
          </cell>
          <cell r="AB712" t="str">
            <v/>
          </cell>
          <cell r="AC712" t="str">
            <v/>
          </cell>
          <cell r="AD712" t="str">
            <v/>
          </cell>
          <cell r="AE712" t="str">
            <v/>
          </cell>
        </row>
        <row r="713">
          <cell r="I713" t="str">
            <v>Nagyboldogasszony Római Katolikus Gimnázium, Általános Iskola és Alapfokú Művészeti Iskola</v>
          </cell>
          <cell r="J713" t="str">
            <v>Kaposvár</v>
          </cell>
          <cell r="K713" t="str">
            <v>Puska Sára</v>
          </cell>
          <cell r="M713" t="str">
            <v>Gundy Richárd</v>
          </cell>
          <cell r="O713" t="str">
            <v>Somogy</v>
          </cell>
          <cell r="P713" t="str">
            <v/>
          </cell>
          <cell r="Q713" t="str">
            <v>csak B</v>
          </cell>
          <cell r="R713" t="str">
            <v>OK</v>
          </cell>
          <cell r="S713">
            <v>9</v>
          </cell>
          <cell r="T713" t="str">
            <v/>
          </cell>
          <cell r="U713" t="str">
            <v/>
          </cell>
          <cell r="V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</row>
        <row r="714">
          <cell r="I714" t="str">
            <v>Seregélyesi Baptista Általános Iskola és Alapfokú Művészeti Iskola</v>
          </cell>
          <cell r="J714" t="str">
            <v>Seregélyes</v>
          </cell>
          <cell r="K714" t="str">
            <v>Rabi Luca</v>
          </cell>
          <cell r="M714" t="str">
            <v>Karkóné Lukácsy Marianna</v>
          </cell>
          <cell r="O714" t="str">
            <v>Fejér/Székesfehérvár</v>
          </cell>
          <cell r="P714" t="str">
            <v>Seregélyes</v>
          </cell>
          <cell r="Q714" t="str">
            <v>csak B</v>
          </cell>
          <cell r="R714" t="str">
            <v>OK</v>
          </cell>
          <cell r="S714">
            <v>3</v>
          </cell>
          <cell r="T714" t="str">
            <v/>
          </cell>
          <cell r="U714">
            <v>1</v>
          </cell>
          <cell r="V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</row>
        <row r="715">
          <cell r="I715" t="str">
            <v>Pécsi Árpád Fejedelem Gimnázium és Általános Iskola</v>
          </cell>
          <cell r="J715" t="str">
            <v>Pécs</v>
          </cell>
          <cell r="K715" t="str">
            <v>Rabnecz Gréta Ingrid</v>
          </cell>
          <cell r="M715" t="str">
            <v>Vadas András</v>
          </cell>
          <cell r="N715" t="str">
            <v>Vadas András</v>
          </cell>
          <cell r="O715" t="str">
            <v>Baranya</v>
          </cell>
          <cell r="P715" t="str">
            <v/>
          </cell>
          <cell r="Q715" t="str">
            <v>csak B</v>
          </cell>
          <cell r="R715" t="str">
            <v>OK</v>
          </cell>
          <cell r="S715">
            <v>4</v>
          </cell>
          <cell r="T715" t="str">
            <v/>
          </cell>
          <cell r="U715">
            <v>1</v>
          </cell>
          <cell r="V715" t="str">
            <v/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</row>
        <row r="716">
          <cell r="I716" t="str">
            <v>Kaposvári Kodály Zoltán Központi Általános Iskola</v>
          </cell>
          <cell r="J716" t="str">
            <v>Kaposvár</v>
          </cell>
          <cell r="K716" t="str">
            <v>Renner Lili</v>
          </cell>
          <cell r="M716" t="str">
            <v>Piltnerné Giesz Gabriella</v>
          </cell>
          <cell r="O716" t="str">
            <v>Somogy</v>
          </cell>
          <cell r="P716" t="str">
            <v/>
          </cell>
          <cell r="Q716" t="str">
            <v>csak B</v>
          </cell>
          <cell r="R716" t="str">
            <v>OK</v>
          </cell>
          <cell r="S716">
            <v>9</v>
          </cell>
          <cell r="T716" t="str">
            <v/>
          </cell>
          <cell r="U716">
            <v>1</v>
          </cell>
          <cell r="V716">
            <v>1</v>
          </cell>
          <cell r="AB716" t="str">
            <v/>
          </cell>
          <cell r="AC716" t="str">
            <v/>
          </cell>
          <cell r="AD716">
            <v>1</v>
          </cell>
          <cell r="AE716">
            <v>0</v>
          </cell>
        </row>
        <row r="717">
          <cell r="I717" t="str">
            <v>Debreceni Lorántffy Zsuzsanna Általános Iskola</v>
          </cell>
          <cell r="J717" t="str">
            <v>Debrecen</v>
          </cell>
          <cell r="K717" t="str">
            <v>Révész Lili</v>
          </cell>
          <cell r="M717" t="str">
            <v>Soós Csabáné</v>
          </cell>
          <cell r="O717" t="str">
            <v>Hajdú-Bihar</v>
          </cell>
          <cell r="P717" t="str">
            <v/>
          </cell>
          <cell r="Q717" t="str">
            <v>csak B</v>
          </cell>
          <cell r="R717" t="str">
            <v>OK</v>
          </cell>
          <cell r="S717">
            <v>6</v>
          </cell>
          <cell r="T717" t="str">
            <v/>
          </cell>
          <cell r="U717">
            <v>1</v>
          </cell>
          <cell r="V717" t="str">
            <v/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</row>
        <row r="718">
          <cell r="I718" t="str">
            <v>Csertán Sándor Általános Iskola</v>
          </cell>
          <cell r="J718" t="str">
            <v>Alsónemesapáti</v>
          </cell>
          <cell r="K718" t="str">
            <v>Rozman Kristina</v>
          </cell>
          <cell r="M718" t="str">
            <v>Vincze Enikő Márta</v>
          </cell>
          <cell r="O718" t="str">
            <v>Zala</v>
          </cell>
          <cell r="P718" t="str">
            <v/>
          </cell>
          <cell r="Q718" t="str">
            <v>csak B</v>
          </cell>
          <cell r="R718" t="str">
            <v>OK</v>
          </cell>
          <cell r="S718">
            <v>9</v>
          </cell>
          <cell r="T718" t="str">
            <v/>
          </cell>
          <cell r="U718" t="str">
            <v/>
          </cell>
          <cell r="V718" t="str">
            <v/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</row>
        <row r="719">
          <cell r="I719" t="str">
            <v>Szegedi Tudományegyetem Gyakorló Gimnázium és Általános Iskola</v>
          </cell>
          <cell r="J719" t="str">
            <v>Szeged</v>
          </cell>
          <cell r="K719" t="str">
            <v>Sajtós Borbála</v>
          </cell>
          <cell r="M719" t="str">
            <v>Czeglédi Tamás</v>
          </cell>
          <cell r="O719" t="str">
            <v>Csongrád-Csanád</v>
          </cell>
          <cell r="P719" t="str">
            <v/>
          </cell>
          <cell r="Q719" t="str">
            <v>csak B</v>
          </cell>
          <cell r="R719" t="str">
            <v>OK</v>
          </cell>
          <cell r="S719">
            <v>7</v>
          </cell>
          <cell r="T719" t="str">
            <v/>
          </cell>
          <cell r="U719" t="str">
            <v/>
          </cell>
          <cell r="V719" t="str">
            <v/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</row>
        <row r="720">
          <cell r="I720" t="str">
            <v>Szászbereki Kolping Katolikus Általános Iskola</v>
          </cell>
          <cell r="J720" t="str">
            <v>Szászberek</v>
          </cell>
          <cell r="K720" t="str">
            <v>Salga Debóra</v>
          </cell>
          <cell r="M720" t="str">
            <v>Kis Csenge Anna</v>
          </cell>
          <cell r="O720" t="str">
            <v>Jász-Nagykun-Szolnok</v>
          </cell>
          <cell r="P720" t="str">
            <v/>
          </cell>
          <cell r="Q720" t="str">
            <v>csak B</v>
          </cell>
          <cell r="R720" t="str">
            <v>OK</v>
          </cell>
          <cell r="S720">
            <v>10</v>
          </cell>
          <cell r="T720" t="str">
            <v/>
          </cell>
          <cell r="U720">
            <v>1</v>
          </cell>
          <cell r="V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</row>
        <row r="721">
          <cell r="I721" t="str">
            <v>Pápai Weöres Sándor Általános Iskola</v>
          </cell>
          <cell r="J721" t="str">
            <v>Pápa</v>
          </cell>
          <cell r="K721" t="str">
            <v>Sándor Zara</v>
          </cell>
          <cell r="M721" t="str">
            <v>Horváth Attila Sándor</v>
          </cell>
          <cell r="N721" t="str">
            <v>Horváth Attila, Szabó Norbert</v>
          </cell>
          <cell r="O721" t="str">
            <v>Veszprém</v>
          </cell>
          <cell r="P721" t="str">
            <v/>
          </cell>
          <cell r="Q721" t="str">
            <v>csak B</v>
          </cell>
          <cell r="R721" t="str">
            <v>OK</v>
          </cell>
          <cell r="S721">
            <v>5</v>
          </cell>
          <cell r="T721" t="str">
            <v/>
          </cell>
          <cell r="U721">
            <v>1</v>
          </cell>
          <cell r="V721">
            <v>1</v>
          </cell>
          <cell r="AB721" t="str">
            <v/>
          </cell>
          <cell r="AC721" t="str">
            <v/>
          </cell>
          <cell r="AD721">
            <v>0</v>
          </cell>
          <cell r="AE721">
            <v>0</v>
          </cell>
        </row>
        <row r="722">
          <cell r="I722" t="str">
            <v>Szolnoki Fiumei Úti Általános Iskola</v>
          </cell>
          <cell r="J722" t="str">
            <v>Szolnok</v>
          </cell>
          <cell r="K722" t="str">
            <v>Sári Luca</v>
          </cell>
          <cell r="M722" t="str">
            <v>Móczó Gábor</v>
          </cell>
          <cell r="O722" t="str">
            <v>Jász-Nagykun-Szolnok</v>
          </cell>
          <cell r="P722" t="str">
            <v/>
          </cell>
          <cell r="Q722" t="str">
            <v>csak B</v>
          </cell>
          <cell r="R722" t="str">
            <v>OK</v>
          </cell>
          <cell r="S722">
            <v>10</v>
          </cell>
          <cell r="T722" t="str">
            <v/>
          </cell>
          <cell r="U722" t="str">
            <v/>
          </cell>
          <cell r="V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</row>
        <row r="723">
          <cell r="I723" t="str">
            <v>Érdi Batthyány Sportiskolai Általános Iskola és Gimnázium</v>
          </cell>
          <cell r="J723" t="str">
            <v>Érd</v>
          </cell>
          <cell r="K723" t="str">
            <v>Sátrai Lilla</v>
          </cell>
          <cell r="M723" t="str">
            <v>Tornai Tibor</v>
          </cell>
          <cell r="O723" t="str">
            <v>Pest/Nyugat</v>
          </cell>
          <cell r="P723" t="str">
            <v>Érd</v>
          </cell>
          <cell r="Q723" t="str">
            <v>csak B</v>
          </cell>
          <cell r="R723" t="str">
            <v>OK</v>
          </cell>
          <cell r="S723">
            <v>2</v>
          </cell>
          <cell r="T723" t="str">
            <v/>
          </cell>
          <cell r="U723">
            <v>1</v>
          </cell>
          <cell r="V723">
            <v>1</v>
          </cell>
          <cell r="AB723" t="str">
            <v/>
          </cell>
          <cell r="AC723" t="str">
            <v/>
          </cell>
          <cell r="AD723">
            <v>1</v>
          </cell>
          <cell r="AE723">
            <v>0</v>
          </cell>
        </row>
        <row r="724">
          <cell r="I724" t="str">
            <v>Szent Kereszt Katolikus Általános Iskola és Óvoda</v>
          </cell>
          <cell r="J724" t="str">
            <v>Cegléd</v>
          </cell>
          <cell r="K724" t="str">
            <v>Somogyi Mirella</v>
          </cell>
          <cell r="M724" t="str">
            <v>Patonai Gábor</v>
          </cell>
          <cell r="N724" t="str">
            <v>Pitó Béla</v>
          </cell>
          <cell r="O724" t="str">
            <v>Pest /Dél</v>
          </cell>
          <cell r="P724" t="str">
            <v>Cegléd</v>
          </cell>
          <cell r="Q724" t="str">
            <v>A vagy B</v>
          </cell>
          <cell r="R724" t="str">
            <v>OK</v>
          </cell>
          <cell r="S724">
            <v>2</v>
          </cell>
          <cell r="T724" t="str">
            <v/>
          </cell>
          <cell r="U724">
            <v>1</v>
          </cell>
          <cell r="V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</row>
        <row r="725">
          <cell r="I725" t="str">
            <v>Toronyi Gazdag Gyula Általános Iskola</v>
          </cell>
          <cell r="J725" t="str">
            <v>Torony</v>
          </cell>
          <cell r="K725" t="str">
            <v>Standi Linett</v>
          </cell>
          <cell r="M725" t="str">
            <v>Bingerné Sőre Csilla</v>
          </cell>
          <cell r="N725" t="str">
            <v>Varga Lívia</v>
          </cell>
          <cell r="O725" t="str">
            <v>Vas</v>
          </cell>
          <cell r="P725" t="str">
            <v/>
          </cell>
          <cell r="Q725" t="str">
            <v>csak B</v>
          </cell>
          <cell r="R725" t="str">
            <v>OK</v>
          </cell>
          <cell r="S725">
            <v>9</v>
          </cell>
          <cell r="T725" t="str">
            <v/>
          </cell>
          <cell r="U725" t="str">
            <v/>
          </cell>
          <cell r="V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</row>
        <row r="726">
          <cell r="I726" t="str">
            <v>Seregélyesi Baptista Általános Iskola és Alapfokú Művészeti Iskola</v>
          </cell>
          <cell r="J726" t="str">
            <v>Seregélyes</v>
          </cell>
          <cell r="K726" t="str">
            <v>Szabó Adrienn</v>
          </cell>
          <cell r="M726" t="str">
            <v>Karkóné Lukácsy Marianna</v>
          </cell>
          <cell r="O726" t="str">
            <v>Fejér/Székesfehérvár</v>
          </cell>
          <cell r="P726" t="str">
            <v>Seregélyes</v>
          </cell>
          <cell r="Q726" t="str">
            <v>A vagy B</v>
          </cell>
          <cell r="R726" t="str">
            <v>OK</v>
          </cell>
          <cell r="S726">
            <v>3</v>
          </cell>
          <cell r="T726" t="str">
            <v/>
          </cell>
          <cell r="U726">
            <v>1</v>
          </cell>
          <cell r="V726">
            <v>1</v>
          </cell>
          <cell r="AB726" t="str">
            <v/>
          </cell>
          <cell r="AC726" t="str">
            <v/>
          </cell>
          <cell r="AD726">
            <v>2</v>
          </cell>
          <cell r="AE726">
            <v>0</v>
          </cell>
        </row>
        <row r="727">
          <cell r="I727" t="str">
            <v>Szegedi Tudományegyetem Gyakorló Gimnázium és Általános Iskola</v>
          </cell>
          <cell r="J727" t="str">
            <v>Szeged</v>
          </cell>
          <cell r="K727" t="str">
            <v>Szabó Hanna Elíz</v>
          </cell>
          <cell r="M727" t="str">
            <v>Becsei Brigitta</v>
          </cell>
          <cell r="O727" t="str">
            <v>Csongrád-Csanád</v>
          </cell>
          <cell r="P727" t="str">
            <v/>
          </cell>
          <cell r="Q727" t="str">
            <v>csak B</v>
          </cell>
          <cell r="R727" t="str">
            <v>OK</v>
          </cell>
          <cell r="S727">
            <v>7</v>
          </cell>
          <cell r="T727" t="str">
            <v/>
          </cell>
          <cell r="U727" t="str">
            <v/>
          </cell>
          <cell r="V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</row>
        <row r="728">
          <cell r="I728" t="str">
            <v>Szabadegyházi Kossuth Lajos Általános Iskola</v>
          </cell>
          <cell r="J728" t="str">
            <v>Szabadegyháza</v>
          </cell>
          <cell r="K728" t="str">
            <v>Szakál Dzsenifer</v>
          </cell>
          <cell r="M728" t="str">
            <v>Rittler Gábor Győző</v>
          </cell>
          <cell r="O728" t="str">
            <v>Fejér/Észak</v>
          </cell>
          <cell r="P728" t="str">
            <v>Szabadegyháza</v>
          </cell>
          <cell r="Q728" t="str">
            <v>csak B</v>
          </cell>
          <cell r="R728" t="str">
            <v>OK</v>
          </cell>
          <cell r="S728">
            <v>3</v>
          </cell>
          <cell r="T728" t="str">
            <v/>
          </cell>
          <cell r="U728" t="str">
            <v/>
          </cell>
          <cell r="V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</row>
        <row r="729">
          <cell r="I729" t="str">
            <v>Apponyi Albert Általános Iskola</v>
          </cell>
          <cell r="J729" t="str">
            <v>Gencsapáti</v>
          </cell>
          <cell r="K729" t="str">
            <v>Szedmák Anna Julianna</v>
          </cell>
          <cell r="M729" t="str">
            <v>Rédecsi Bence</v>
          </cell>
          <cell r="O729" t="str">
            <v>Vas</v>
          </cell>
          <cell r="P729" t="str">
            <v/>
          </cell>
          <cell r="Q729" t="str">
            <v>csak B</v>
          </cell>
          <cell r="R729" t="str">
            <v>OK</v>
          </cell>
          <cell r="S729">
            <v>9</v>
          </cell>
          <cell r="T729" t="str">
            <v/>
          </cell>
          <cell r="U729">
            <v>1</v>
          </cell>
          <cell r="V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</row>
        <row r="730">
          <cell r="I730" t="str">
            <v>Budapest XVIII. Kerületi Vörösmarty Mihály Ének-zenei, Nyelvi Általános Iskola és Gimnázium</v>
          </cell>
          <cell r="J730" t="str">
            <v>Budapest XVIII. kerület</v>
          </cell>
          <cell r="K730" t="str">
            <v>Szentesi Zoé Boglárka</v>
          </cell>
          <cell r="M730" t="str">
            <v>Birkás Enikő</v>
          </cell>
          <cell r="O730" t="str">
            <v>Budapest/Dél-Pest</v>
          </cell>
          <cell r="P730" t="str">
            <v>Budapest XVIII. kerület</v>
          </cell>
          <cell r="Q730" t="str">
            <v>csak B</v>
          </cell>
          <cell r="R730" t="str">
            <v>OK</v>
          </cell>
          <cell r="S730">
            <v>1</v>
          </cell>
          <cell r="T730" t="str">
            <v/>
          </cell>
          <cell r="U730">
            <v>1</v>
          </cell>
          <cell r="V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</row>
        <row r="731">
          <cell r="I731" t="str">
            <v>Tapolcai Bárdos Lajos Általános Iskola</v>
          </cell>
          <cell r="J731" t="str">
            <v>Tapolca</v>
          </cell>
          <cell r="K731" t="str">
            <v>Szennyai Hanna</v>
          </cell>
          <cell r="M731" t="str">
            <v>Gyarmati Zoltánné</v>
          </cell>
          <cell r="O731" t="str">
            <v>Veszprém</v>
          </cell>
          <cell r="P731" t="str">
            <v/>
          </cell>
          <cell r="Q731" t="str">
            <v>csak B</v>
          </cell>
          <cell r="R731" t="str">
            <v>OK</v>
          </cell>
          <cell r="S731">
            <v>5</v>
          </cell>
          <cell r="T731" t="str">
            <v/>
          </cell>
          <cell r="U731" t="str">
            <v/>
          </cell>
          <cell r="V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</row>
        <row r="732">
          <cell r="I732" t="str">
            <v>Németh László Gimnázium</v>
          </cell>
          <cell r="J732" t="str">
            <v>Budapest XIII. kerület</v>
          </cell>
          <cell r="K732" t="str">
            <v>Széplaki Dóra</v>
          </cell>
          <cell r="M732" t="str">
            <v>Juhász Gabriella</v>
          </cell>
          <cell r="O732" t="str">
            <v>Budapest/Észak-Pest</v>
          </cell>
          <cell r="P732" t="str">
            <v>Budapest XIII. kerület</v>
          </cell>
          <cell r="Q732" t="str">
            <v>A vagy B</v>
          </cell>
          <cell r="R732" t="str">
            <v>OK</v>
          </cell>
          <cell r="S732">
            <v>1</v>
          </cell>
          <cell r="T732" t="str">
            <v/>
          </cell>
          <cell r="U732">
            <v>1</v>
          </cell>
          <cell r="V732">
            <v>1</v>
          </cell>
          <cell r="AB732" t="str">
            <v/>
          </cell>
          <cell r="AC732" t="str">
            <v/>
          </cell>
          <cell r="AD732">
            <v>2</v>
          </cell>
          <cell r="AE732">
            <v>0</v>
          </cell>
        </row>
        <row r="733">
          <cell r="I733" t="str">
            <v>Remetekertvárosi Általános Iskola</v>
          </cell>
          <cell r="J733" t="str">
            <v>Budapest II. kerület</v>
          </cell>
          <cell r="K733" t="str">
            <v>Szilágyi Hanga</v>
          </cell>
          <cell r="M733" t="str">
            <v>Szabó Gábor Ferenc</v>
          </cell>
          <cell r="O733" t="str">
            <v>Budapest/Buda</v>
          </cell>
          <cell r="P733" t="str">
            <v>Budapest II. kerület</v>
          </cell>
          <cell r="Q733" t="str">
            <v>csak B</v>
          </cell>
          <cell r="R733" t="str">
            <v>OK</v>
          </cell>
          <cell r="S733">
            <v>1</v>
          </cell>
          <cell r="T733" t="str">
            <v/>
          </cell>
          <cell r="U733">
            <v>1</v>
          </cell>
          <cell r="V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</row>
        <row r="734">
          <cell r="I734" t="str">
            <v>Ádám Jenő Általános Iskola és Alapfokú Művészeti Iskola</v>
          </cell>
          <cell r="J734" t="str">
            <v>Bordány</v>
          </cell>
          <cell r="K734" t="str">
            <v>Szilágyi Viktória</v>
          </cell>
          <cell r="M734" t="str">
            <v>Kiss Csaba</v>
          </cell>
          <cell r="N734" t="str">
            <v>Bálint Lászlóné</v>
          </cell>
          <cell r="O734" t="str">
            <v>Csongrád-Csanád</v>
          </cell>
          <cell r="P734" t="str">
            <v/>
          </cell>
          <cell r="Q734" t="str">
            <v>csak B</v>
          </cell>
          <cell r="R734" t="str">
            <v>OK</v>
          </cell>
          <cell r="S734">
            <v>7</v>
          </cell>
          <cell r="T734" t="str">
            <v/>
          </cell>
          <cell r="U734">
            <v>1</v>
          </cell>
          <cell r="V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</row>
        <row r="735">
          <cell r="I735" t="str">
            <v>Bagodi Fekete István Általános Iskola</v>
          </cell>
          <cell r="J735" t="str">
            <v>Bagod</v>
          </cell>
          <cell r="K735" t="str">
            <v>Szita Lilien</v>
          </cell>
          <cell r="M735" t="str">
            <v>Käsz Ferenc</v>
          </cell>
          <cell r="O735" t="str">
            <v>Zala</v>
          </cell>
          <cell r="P735" t="str">
            <v/>
          </cell>
          <cell r="Q735" t="str">
            <v>csak B</v>
          </cell>
          <cell r="R735" t="str">
            <v>OK</v>
          </cell>
          <cell r="S735">
            <v>9</v>
          </cell>
          <cell r="T735" t="str">
            <v/>
          </cell>
          <cell r="U735">
            <v>1</v>
          </cell>
          <cell r="V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</row>
        <row r="736">
          <cell r="I736" t="str">
            <v>Kodály Zoltán Ének-zenei Általános Iskola, Gimnázium és Zenei Alapfokú Művészeti Iskola</v>
          </cell>
          <cell r="J736" t="str">
            <v>Budapest II. kerület</v>
          </cell>
          <cell r="K736" t="str">
            <v>Szluka Édua</v>
          </cell>
          <cell r="M736" t="str">
            <v>Szücs-Várhegyi Katalin</v>
          </cell>
          <cell r="O736" t="str">
            <v>Budapest/Buda</v>
          </cell>
          <cell r="P736" t="str">
            <v>Budapest II. kerület</v>
          </cell>
          <cell r="Q736" t="str">
            <v>csak B</v>
          </cell>
          <cell r="R736" t="str">
            <v>OK</v>
          </cell>
          <cell r="S736">
            <v>1</v>
          </cell>
          <cell r="T736" t="str">
            <v/>
          </cell>
          <cell r="U736">
            <v>1</v>
          </cell>
          <cell r="V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</row>
        <row r="737">
          <cell r="I737" t="str">
            <v>Szent Pantaleimon Görögkatolikus Óvoda, Általános Iskola és Alapfokú Művészeti Iskola</v>
          </cell>
          <cell r="J737" t="str">
            <v>Dunaújváros</v>
          </cell>
          <cell r="K737" t="str">
            <v>Sztakó Kinga</v>
          </cell>
          <cell r="M737" t="str">
            <v>Sárai-Szabó Dóra</v>
          </cell>
          <cell r="O737" t="str">
            <v>Fejér/Dél</v>
          </cell>
          <cell r="P737" t="str">
            <v>Dunaújváros</v>
          </cell>
          <cell r="Q737" t="str">
            <v>csak B</v>
          </cell>
          <cell r="R737" t="str">
            <v>OK</v>
          </cell>
          <cell r="S737">
            <v>3</v>
          </cell>
          <cell r="T737" t="str">
            <v/>
          </cell>
          <cell r="U737">
            <v>1</v>
          </cell>
          <cell r="V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</row>
        <row r="738">
          <cell r="I738" t="str">
            <v>Huszár Gál Gimnázium, Általános Iskola, Alapfokú Művészeti Iskola és Óvoda</v>
          </cell>
          <cell r="J738" t="str">
            <v>Debrecen</v>
          </cell>
          <cell r="K738" t="str">
            <v>Szűcs Anna</v>
          </cell>
          <cell r="M738" t="str">
            <v>Simon Tamásné</v>
          </cell>
          <cell r="O738" t="str">
            <v>Hajdú-Bihar</v>
          </cell>
          <cell r="P738" t="str">
            <v/>
          </cell>
          <cell r="Q738" t="str">
            <v>csak B</v>
          </cell>
          <cell r="R738" t="str">
            <v>OK</v>
          </cell>
          <cell r="S738">
            <v>6</v>
          </cell>
          <cell r="T738" t="str">
            <v/>
          </cell>
          <cell r="U738" t="str">
            <v/>
          </cell>
          <cell r="V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</row>
        <row r="739">
          <cell r="I739" t="str">
            <v>Szabadegyházi Kossuth Lajos Általános Iskola</v>
          </cell>
          <cell r="J739" t="str">
            <v>Szabadegyháza</v>
          </cell>
          <cell r="K739" t="str">
            <v>Takács Lora Zoé</v>
          </cell>
          <cell r="M739" t="str">
            <v>Rittler Gábor Győző</v>
          </cell>
          <cell r="O739" t="str">
            <v>Fejér/Észak</v>
          </cell>
          <cell r="P739" t="str">
            <v>Szabadegyháza</v>
          </cell>
          <cell r="Q739" t="str">
            <v>csak B</v>
          </cell>
          <cell r="R739" t="str">
            <v>OK</v>
          </cell>
          <cell r="S739">
            <v>3</v>
          </cell>
          <cell r="T739" t="str">
            <v/>
          </cell>
          <cell r="U739">
            <v>1</v>
          </cell>
          <cell r="V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</row>
        <row r="740">
          <cell r="I740" t="str">
            <v>Zamárdi Fekete István Általános Iskola</v>
          </cell>
          <cell r="J740" t="str">
            <v>Zamárdi</v>
          </cell>
          <cell r="K740" t="str">
            <v>Tamás Lola Gizella</v>
          </cell>
          <cell r="M740" t="str">
            <v>Galó Tibor</v>
          </cell>
          <cell r="O740" t="str">
            <v>Somogy</v>
          </cell>
          <cell r="P740" t="str">
            <v/>
          </cell>
          <cell r="Q740" t="str">
            <v>csak B</v>
          </cell>
          <cell r="R740" t="str">
            <v>OK</v>
          </cell>
          <cell r="S740">
            <v>9</v>
          </cell>
          <cell r="T740" t="str">
            <v/>
          </cell>
          <cell r="U740" t="str">
            <v/>
          </cell>
          <cell r="V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</row>
        <row r="741">
          <cell r="I741" t="str">
            <v>Ádám Jenő Általános Iskola és Alapfokú Művészeti Iskola</v>
          </cell>
          <cell r="J741" t="str">
            <v>Bordány</v>
          </cell>
          <cell r="K741" t="str">
            <v>Tari Natália</v>
          </cell>
          <cell r="M741" t="str">
            <v>Kiss Csaba</v>
          </cell>
          <cell r="N741" t="str">
            <v>Bálint Lászlóné</v>
          </cell>
          <cell r="O741" t="str">
            <v>Csongrád-Csanád</v>
          </cell>
          <cell r="P741" t="str">
            <v/>
          </cell>
          <cell r="Q741" t="str">
            <v>csak B</v>
          </cell>
          <cell r="R741" t="str">
            <v>OK</v>
          </cell>
          <cell r="S741">
            <v>7</v>
          </cell>
          <cell r="T741" t="str">
            <v/>
          </cell>
          <cell r="U741">
            <v>1</v>
          </cell>
          <cell r="V741">
            <v>1</v>
          </cell>
          <cell r="AB741" t="str">
            <v/>
          </cell>
          <cell r="AC741" t="str">
            <v/>
          </cell>
          <cell r="AD741">
            <v>1</v>
          </cell>
          <cell r="AE741">
            <v>0</v>
          </cell>
        </row>
        <row r="742">
          <cell r="I742" t="str">
            <v>Újszászi Vörösmarty Mihály Általános Iskola</v>
          </cell>
          <cell r="J742" t="str">
            <v>Újszász</v>
          </cell>
          <cell r="K742" t="str">
            <v>Tatos Kira</v>
          </cell>
          <cell r="M742" t="str">
            <v>Tóth Gábor</v>
          </cell>
          <cell r="O742" t="str">
            <v>Jász-Nagykun-Szolnok</v>
          </cell>
          <cell r="P742" t="str">
            <v/>
          </cell>
          <cell r="Q742" t="str">
            <v>csak B</v>
          </cell>
          <cell r="R742" t="str">
            <v>OK</v>
          </cell>
          <cell r="S742">
            <v>10</v>
          </cell>
          <cell r="T742" t="str">
            <v/>
          </cell>
          <cell r="U742" t="str">
            <v/>
          </cell>
          <cell r="V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</row>
        <row r="743">
          <cell r="I743" t="str">
            <v>Pécsi Árpád Fejedelem Gimnázium és Általános Iskola</v>
          </cell>
          <cell r="J743" t="str">
            <v>Pécs</v>
          </cell>
          <cell r="K743" t="str">
            <v>Tóth Emília</v>
          </cell>
          <cell r="M743" t="str">
            <v>Vadas András</v>
          </cell>
          <cell r="N743" t="str">
            <v>Vadas András</v>
          </cell>
          <cell r="O743" t="str">
            <v>Baranya</v>
          </cell>
          <cell r="P743" t="str">
            <v/>
          </cell>
          <cell r="Q743" t="str">
            <v>csak B</v>
          </cell>
          <cell r="R743" t="str">
            <v>OK</v>
          </cell>
          <cell r="S743">
            <v>4</v>
          </cell>
          <cell r="T743" t="str">
            <v/>
          </cell>
          <cell r="U743">
            <v>1</v>
          </cell>
          <cell r="V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</row>
        <row r="744">
          <cell r="I744" t="str">
            <v>Segesdi IV. Béla Király Általános Iskola</v>
          </cell>
          <cell r="J744" t="str">
            <v>Segesd</v>
          </cell>
          <cell r="K744" t="str">
            <v>Tóth Melissza Noélia</v>
          </cell>
          <cell r="M744" t="str">
            <v>Takácsné Illés Henriett</v>
          </cell>
          <cell r="N744" t="str">
            <v>Takácsné Illés Henriett</v>
          </cell>
          <cell r="O744" t="str">
            <v>Somogy</v>
          </cell>
          <cell r="P744" t="str">
            <v/>
          </cell>
          <cell r="Q744" t="str">
            <v>csak B</v>
          </cell>
          <cell r="R744" t="str">
            <v>OK</v>
          </cell>
          <cell r="S744">
            <v>9</v>
          </cell>
          <cell r="T744" t="str">
            <v/>
          </cell>
          <cell r="U744" t="str">
            <v/>
          </cell>
          <cell r="V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</row>
        <row r="745">
          <cell r="I745" t="str">
            <v>Szegedi Tudományegyetem Gyakorló Gimnázium és Általános Iskola</v>
          </cell>
          <cell r="J745" t="str">
            <v>Szeged</v>
          </cell>
          <cell r="K745" t="str">
            <v>Tóth Száva</v>
          </cell>
          <cell r="M745" t="str">
            <v>Czeglédi Tamás</v>
          </cell>
          <cell r="O745" t="str">
            <v>Csongrád-Csanád</v>
          </cell>
          <cell r="P745" t="str">
            <v/>
          </cell>
          <cell r="Q745" t="str">
            <v>csak B</v>
          </cell>
          <cell r="R745" t="str">
            <v>OK</v>
          </cell>
          <cell r="S745">
            <v>7</v>
          </cell>
          <cell r="T745" t="str">
            <v/>
          </cell>
          <cell r="U745" t="str">
            <v/>
          </cell>
          <cell r="V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</row>
        <row r="746">
          <cell r="I746" t="str">
            <v>Kunszigeti Két Tanítási Nyelvű Általános Iskola és Alapfokú Művészeti Iskola</v>
          </cell>
          <cell r="J746" t="str">
            <v>Kunsziget</v>
          </cell>
          <cell r="K746" t="str">
            <v>Tóth-Horváth Lili</v>
          </cell>
          <cell r="M746" t="str">
            <v>Boros Kőműves Erika</v>
          </cell>
          <cell r="O746" t="str">
            <v>Győr-Moson-Sopron</v>
          </cell>
          <cell r="P746" t="str">
            <v/>
          </cell>
          <cell r="Q746" t="str">
            <v>csak B</v>
          </cell>
          <cell r="R746" t="str">
            <v>OK</v>
          </cell>
          <cell r="S746">
            <v>5</v>
          </cell>
          <cell r="T746" t="str">
            <v/>
          </cell>
          <cell r="U746">
            <v>1</v>
          </cell>
          <cell r="V746">
            <v>1</v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</row>
        <row r="747">
          <cell r="I747" t="str">
            <v>Kaposvári Kodály Zoltán Központi Általános Iskola</v>
          </cell>
          <cell r="J747" t="str">
            <v>Kaposvár</v>
          </cell>
          <cell r="K747" t="str">
            <v>Tüttő Doroti</v>
          </cell>
          <cell r="M747" t="str">
            <v>Piltnerné Giesz Gabriella</v>
          </cell>
          <cell r="O747" t="str">
            <v>Somogy</v>
          </cell>
          <cell r="P747" t="str">
            <v/>
          </cell>
          <cell r="Q747" t="str">
            <v>csak B</v>
          </cell>
          <cell r="R747" t="str">
            <v>OK</v>
          </cell>
          <cell r="S747">
            <v>9</v>
          </cell>
          <cell r="T747" t="str">
            <v/>
          </cell>
          <cell r="U747" t="str">
            <v/>
          </cell>
          <cell r="V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</row>
        <row r="748">
          <cell r="I748" t="str">
            <v>Huszár Gál Gimnázium, Általános Iskola, Alapfokú Művészeti Iskola és Óvoda</v>
          </cell>
          <cell r="J748" t="str">
            <v>Debrecen</v>
          </cell>
          <cell r="K748" t="str">
            <v>Urbán Izabella</v>
          </cell>
          <cell r="M748" t="str">
            <v>Simon Tamásné</v>
          </cell>
          <cell r="O748" t="str">
            <v>Hajdú-Bihar</v>
          </cell>
          <cell r="P748" t="str">
            <v/>
          </cell>
          <cell r="Q748" t="str">
            <v>csak B</v>
          </cell>
          <cell r="R748" t="str">
            <v>OK</v>
          </cell>
          <cell r="S748">
            <v>6</v>
          </cell>
          <cell r="T748" t="str">
            <v/>
          </cell>
          <cell r="U748">
            <v>1</v>
          </cell>
          <cell r="V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</row>
        <row r="749">
          <cell r="I749" t="str">
            <v>Ramassetter Vince Testnevelési Általános Iskola</v>
          </cell>
          <cell r="J749" t="str">
            <v>Sümeg</v>
          </cell>
          <cell r="K749" t="str">
            <v>Valente Boglárka</v>
          </cell>
          <cell r="M749" t="str">
            <v>Nádasi Péter</v>
          </cell>
          <cell r="O749" t="str">
            <v>Veszprém</v>
          </cell>
          <cell r="P749" t="str">
            <v/>
          </cell>
          <cell r="Q749" t="str">
            <v>csak B</v>
          </cell>
          <cell r="R749" t="str">
            <v>OK</v>
          </cell>
          <cell r="S749">
            <v>5</v>
          </cell>
          <cell r="T749" t="str">
            <v/>
          </cell>
          <cell r="U749">
            <v>1</v>
          </cell>
          <cell r="V749">
            <v>1</v>
          </cell>
          <cell r="AB749" t="str">
            <v/>
          </cell>
          <cell r="AC749" t="str">
            <v/>
          </cell>
          <cell r="AD749">
            <v>1</v>
          </cell>
          <cell r="AE749">
            <v>0</v>
          </cell>
        </row>
        <row r="750">
          <cell r="I750" t="str">
            <v>Magvető Református Magyar - Angol Két Tanítási Nyelvű Általános Iskola és Óvoda</v>
          </cell>
          <cell r="J750" t="str">
            <v>Gyula</v>
          </cell>
          <cell r="K750" t="str">
            <v>Valki Jázmin</v>
          </cell>
          <cell r="M750" t="str">
            <v>Dávid Szilvia</v>
          </cell>
          <cell r="O750" t="str">
            <v>Békés</v>
          </cell>
          <cell r="P750" t="str">
            <v/>
          </cell>
          <cell r="Q750" t="str">
            <v>csak B</v>
          </cell>
          <cell r="R750" t="str">
            <v>OK</v>
          </cell>
          <cell r="S750">
            <v>7</v>
          </cell>
          <cell r="T750" t="str">
            <v/>
          </cell>
          <cell r="U750" t="str">
            <v/>
          </cell>
          <cell r="V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</row>
        <row r="751">
          <cell r="I751" t="str">
            <v>Huszár Gál Gimnázium, Általános Iskola, Alapfokú Művészeti Iskola és Óvoda</v>
          </cell>
          <cell r="J751" t="str">
            <v>Debrecen</v>
          </cell>
          <cell r="K751" t="str">
            <v>Varga Alexandra</v>
          </cell>
          <cell r="M751" t="str">
            <v>Simon Tamásné</v>
          </cell>
          <cell r="O751" t="str">
            <v>Hajdú-Bihar</v>
          </cell>
          <cell r="P751" t="str">
            <v/>
          </cell>
          <cell r="Q751" t="str">
            <v>csak B</v>
          </cell>
          <cell r="R751" t="str">
            <v>OK</v>
          </cell>
          <cell r="S751">
            <v>6</v>
          </cell>
          <cell r="T751" t="str">
            <v/>
          </cell>
          <cell r="U751" t="str">
            <v/>
          </cell>
          <cell r="V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</row>
        <row r="752">
          <cell r="I752" t="str">
            <v>Fabriczius József Általános Iskola</v>
          </cell>
          <cell r="J752" t="str">
            <v>Veresegyház</v>
          </cell>
          <cell r="K752" t="str">
            <v>Varga Eszter Viktória</v>
          </cell>
          <cell r="M752" t="str">
            <v>Reiszné Juszt Ágnes</v>
          </cell>
          <cell r="N752" t="str">
            <v>Reiszné Juszt Ágnes</v>
          </cell>
          <cell r="O752" t="str">
            <v>Pest/Észak</v>
          </cell>
          <cell r="P752" t="str">
            <v>Veresegyház</v>
          </cell>
          <cell r="Q752" t="str">
            <v>csak B</v>
          </cell>
          <cell r="R752" t="str">
            <v>OK</v>
          </cell>
          <cell r="S752">
            <v>2</v>
          </cell>
          <cell r="T752" t="str">
            <v/>
          </cell>
          <cell r="U752">
            <v>1</v>
          </cell>
          <cell r="V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</row>
        <row r="753">
          <cell r="I753" t="str">
            <v>Gothard Jenő Általános Iskola</v>
          </cell>
          <cell r="J753" t="str">
            <v>Szombathely</v>
          </cell>
          <cell r="K753" t="str">
            <v>Varga Flóra</v>
          </cell>
          <cell r="M753" t="str">
            <v>Takács Gabriella</v>
          </cell>
          <cell r="O753" t="str">
            <v>Vas</v>
          </cell>
          <cell r="P753" t="str">
            <v/>
          </cell>
          <cell r="Q753" t="str">
            <v>csak B</v>
          </cell>
          <cell r="R753" t="str">
            <v>OK</v>
          </cell>
          <cell r="S753">
            <v>9</v>
          </cell>
          <cell r="T753" t="str">
            <v>Névütközés!</v>
          </cell>
          <cell r="U753">
            <v>1</v>
          </cell>
          <cell r="V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</row>
        <row r="754">
          <cell r="I754" t="str">
            <v>Toronyi Gazdag Gyula Általános Iskola</v>
          </cell>
          <cell r="J754" t="str">
            <v>Torony</v>
          </cell>
          <cell r="K754" t="str">
            <v>Varga Rebeka</v>
          </cell>
          <cell r="M754" t="str">
            <v>Bingerné Sőre Csilla</v>
          </cell>
          <cell r="N754" t="str">
            <v>Varga Lívia</v>
          </cell>
          <cell r="O754" t="str">
            <v>Vas</v>
          </cell>
          <cell r="P754" t="str">
            <v/>
          </cell>
          <cell r="Q754" t="str">
            <v>csak B</v>
          </cell>
          <cell r="R754" t="str">
            <v>OK</v>
          </cell>
          <cell r="S754">
            <v>9</v>
          </cell>
          <cell r="T754" t="str">
            <v/>
          </cell>
          <cell r="U754" t="str">
            <v/>
          </cell>
          <cell r="V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</row>
        <row r="755">
          <cell r="I755" t="str">
            <v>Kaposvári Kodály Zoltán Központi Általános Iskola</v>
          </cell>
          <cell r="J755" t="str">
            <v>Kaposvár</v>
          </cell>
          <cell r="K755" t="str">
            <v>Varga Zsófia</v>
          </cell>
          <cell r="M755" t="str">
            <v>Piltnerné Giesz Gabriella</v>
          </cell>
          <cell r="O755" t="str">
            <v>Somogy</v>
          </cell>
          <cell r="P755" t="str">
            <v/>
          </cell>
          <cell r="Q755" t="str">
            <v>csak B</v>
          </cell>
          <cell r="R755" t="str">
            <v>OK</v>
          </cell>
          <cell r="S755">
            <v>9</v>
          </cell>
          <cell r="T755" t="str">
            <v/>
          </cell>
          <cell r="U755">
            <v>1</v>
          </cell>
          <cell r="V755">
            <v>1</v>
          </cell>
          <cell r="AB755" t="str">
            <v/>
          </cell>
          <cell r="AC755" t="str">
            <v/>
          </cell>
          <cell r="AD755">
            <v>2</v>
          </cell>
          <cell r="AE755">
            <v>0</v>
          </cell>
        </row>
        <row r="756">
          <cell r="I756" t="str">
            <v>Deák Téri Általános Iskola</v>
          </cell>
          <cell r="J756" t="str">
            <v>Sopron</v>
          </cell>
          <cell r="K756" t="str">
            <v>Várhelyi Éva Veronika</v>
          </cell>
          <cell r="M756" t="str">
            <v>Péter Erika Márta</v>
          </cell>
          <cell r="O756" t="str">
            <v>Győr-Moson-Sopron</v>
          </cell>
          <cell r="P756" t="str">
            <v/>
          </cell>
          <cell r="Q756" t="str">
            <v>csak B</v>
          </cell>
          <cell r="R756" t="str">
            <v>OK</v>
          </cell>
          <cell r="S756">
            <v>5</v>
          </cell>
          <cell r="T756" t="str">
            <v/>
          </cell>
          <cell r="U756">
            <v>1</v>
          </cell>
          <cell r="V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</row>
        <row r="757">
          <cell r="I757" t="str">
            <v>Tapolcai Bárdos Lajos Általános Iskola</v>
          </cell>
          <cell r="J757" t="str">
            <v>Tapolca</v>
          </cell>
          <cell r="K757" t="str">
            <v>Vers Karolina</v>
          </cell>
          <cell r="M757" t="str">
            <v>Gyarmati Zoltánné</v>
          </cell>
          <cell r="O757" t="str">
            <v>Veszprém</v>
          </cell>
          <cell r="P757" t="str">
            <v/>
          </cell>
          <cell r="Q757" t="str">
            <v>csak B</v>
          </cell>
          <cell r="R757" t="str">
            <v>OK</v>
          </cell>
          <cell r="S757">
            <v>5</v>
          </cell>
          <cell r="T757" t="str">
            <v/>
          </cell>
          <cell r="U757" t="str">
            <v/>
          </cell>
          <cell r="V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</row>
        <row r="758">
          <cell r="I758" t="str">
            <v>Zsámbéki Zichy Miklós Általános Iskola</v>
          </cell>
          <cell r="J758" t="str">
            <v>Zsámbék</v>
          </cell>
          <cell r="K758" t="str">
            <v>Vig Fruzsina Olga</v>
          </cell>
          <cell r="M758" t="str">
            <v>Legerszki Kinga</v>
          </cell>
          <cell r="O758" t="str">
            <v>Pest/Nyugat</v>
          </cell>
          <cell r="P758" t="str">
            <v>Zsámbék</v>
          </cell>
          <cell r="Q758" t="str">
            <v>csak B</v>
          </cell>
          <cell r="R758" t="str">
            <v>OK</v>
          </cell>
          <cell r="S758">
            <v>2</v>
          </cell>
          <cell r="T758" t="str">
            <v/>
          </cell>
          <cell r="U758">
            <v>1</v>
          </cell>
          <cell r="V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</row>
        <row r="759">
          <cell r="I759" t="str">
            <v>Toronyi Gazdag Gyula Általános Iskola</v>
          </cell>
          <cell r="J759" t="str">
            <v>Torony</v>
          </cell>
          <cell r="K759" t="str">
            <v>Wölfinger Ramóna Katalin</v>
          </cell>
          <cell r="M759" t="str">
            <v>Bingerné Sőre Csilla</v>
          </cell>
          <cell r="N759" t="str">
            <v>Varga Lívia</v>
          </cell>
          <cell r="O759" t="str">
            <v>Vas</v>
          </cell>
          <cell r="P759" t="str">
            <v/>
          </cell>
          <cell r="Q759" t="str">
            <v>csak B</v>
          </cell>
          <cell r="R759" t="str">
            <v>OK</v>
          </cell>
          <cell r="S759">
            <v>9</v>
          </cell>
          <cell r="T759" t="str">
            <v/>
          </cell>
          <cell r="U759" t="str">
            <v/>
          </cell>
          <cell r="V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</row>
        <row r="760">
          <cell r="I760" t="str">
            <v>Pécsi Árpád Fejedelem Gimnázium és Általános Iskola</v>
          </cell>
          <cell r="J760" t="str">
            <v>Pécs</v>
          </cell>
          <cell r="K760" t="str">
            <v>Zidarics Hanna Jázmin</v>
          </cell>
          <cell r="M760" t="str">
            <v>Vadas András</v>
          </cell>
          <cell r="N760" t="str">
            <v>Vadas András</v>
          </cell>
          <cell r="O760" t="str">
            <v>Baranya</v>
          </cell>
          <cell r="P760" t="str">
            <v/>
          </cell>
          <cell r="Q760" t="str">
            <v>csak B</v>
          </cell>
          <cell r="R760" t="str">
            <v>OK</v>
          </cell>
          <cell r="S760">
            <v>4</v>
          </cell>
          <cell r="T760" t="str">
            <v/>
          </cell>
          <cell r="U760">
            <v>1</v>
          </cell>
          <cell r="V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</row>
        <row r="761">
          <cell r="I761" t="str">
            <v>Kaposvári Kodály Zoltán Központi Általános Iskola</v>
          </cell>
          <cell r="J761" t="str">
            <v>Kaposvár</v>
          </cell>
          <cell r="K761" t="str">
            <v>Zsibrik Nóra</v>
          </cell>
          <cell r="M761" t="str">
            <v>Piltnerné Giesz Gabriella</v>
          </cell>
          <cell r="O761" t="str">
            <v>Somogy</v>
          </cell>
          <cell r="P761" t="str">
            <v/>
          </cell>
          <cell r="Q761" t="str">
            <v>csak B</v>
          </cell>
          <cell r="R761" t="str">
            <v>OK</v>
          </cell>
          <cell r="S761">
            <v>9</v>
          </cell>
          <cell r="T761" t="str">
            <v/>
          </cell>
          <cell r="U761" t="str">
            <v/>
          </cell>
          <cell r="V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</row>
        <row r="762">
          <cell r="I762" t="str">
            <v>Rákóczifalvai II. Rákóczi Ferenc Általános Iskola és Alapfokú Művészeti Iskola</v>
          </cell>
          <cell r="J762" t="str">
            <v>Rákóczifalva</v>
          </cell>
          <cell r="K762" t="str">
            <v>Zsoldos Jázmin</v>
          </cell>
          <cell r="M762" t="str">
            <v>Ábrahám Zsolt</v>
          </cell>
          <cell r="O762" t="str">
            <v>Jász-Nagykun-Szolnok</v>
          </cell>
          <cell r="P762" t="str">
            <v/>
          </cell>
          <cell r="Q762" t="str">
            <v>csak B</v>
          </cell>
          <cell r="R762" t="str">
            <v>OK</v>
          </cell>
          <cell r="S762">
            <v>10</v>
          </cell>
          <cell r="T762" t="str">
            <v/>
          </cell>
          <cell r="U762">
            <v>1</v>
          </cell>
          <cell r="V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</row>
        <row r="763">
          <cell r="I763" t="str">
            <v>Rákóczifalvai II. Rákóczi Ferenc Általános Iskola és Alapfokú Művészeti Iskola</v>
          </cell>
          <cell r="J763" t="str">
            <v>Rákóczifalva</v>
          </cell>
          <cell r="K763" t="str">
            <v>Zsoldos Kitti</v>
          </cell>
          <cell r="M763" t="str">
            <v>Ábrahám Zsolt</v>
          </cell>
          <cell r="O763" t="str">
            <v>Jász-Nagykun-Szolnok</v>
          </cell>
          <cell r="P763" t="str">
            <v/>
          </cell>
          <cell r="Q763" t="str">
            <v>csak B</v>
          </cell>
          <cell r="R763" t="str">
            <v>OK</v>
          </cell>
          <cell r="S763">
            <v>10</v>
          </cell>
          <cell r="T763" t="str">
            <v/>
          </cell>
          <cell r="U763" t="str">
            <v/>
          </cell>
          <cell r="V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</row>
        <row r="764">
          <cell r="I764" t="str">
            <v>Debreceni Dózsa György Általános Iskola</v>
          </cell>
          <cell r="J764" t="str">
            <v>Debrecen</v>
          </cell>
          <cell r="K764" t="str">
            <v>Zsolnai Lilla</v>
          </cell>
          <cell r="M764" t="str">
            <v>Győrösi Péter</v>
          </cell>
          <cell r="O764" t="str">
            <v>Hajdú-Bihar</v>
          </cell>
          <cell r="P764" t="str">
            <v/>
          </cell>
          <cell r="Q764" t="str">
            <v>csak B</v>
          </cell>
          <cell r="R764" t="str">
            <v>OK</v>
          </cell>
          <cell r="S764">
            <v>6</v>
          </cell>
          <cell r="T764" t="str">
            <v/>
          </cell>
          <cell r="U764">
            <v>1</v>
          </cell>
          <cell r="V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</row>
        <row r="765">
          <cell r="I765" t="str">
            <v>Budapest XVI. Kerületi Herman Ottó Általános Iskola</v>
          </cell>
          <cell r="J765" t="str">
            <v>Budapest XVI. kerület</v>
          </cell>
          <cell r="K765" t="str">
            <v>Feldman Karina</v>
          </cell>
          <cell r="M765" t="str">
            <v>Jóni Sándor</v>
          </cell>
          <cell r="O765" t="str">
            <v>Budapest/Észak-Pest</v>
          </cell>
          <cell r="P765" t="str">
            <v>Budapest XVI. kerület</v>
          </cell>
          <cell r="Q765" t="str">
            <v>csak B</v>
          </cell>
          <cell r="R765" t="str">
            <v>OK</v>
          </cell>
          <cell r="S765">
            <v>1</v>
          </cell>
          <cell r="T765" t="str">
            <v/>
          </cell>
          <cell r="U765" t="str">
            <v/>
          </cell>
          <cell r="V765" t="str">
            <v/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</row>
        <row r="766">
          <cell r="I766" t="str">
            <v>Debreceni Ady Endre Gimnázium</v>
          </cell>
          <cell r="J766" t="str">
            <v>Debrecen</v>
          </cell>
          <cell r="K766" t="str">
            <v>Béri Bernát</v>
          </cell>
          <cell r="M766" t="str">
            <v>Demeter Ádám</v>
          </cell>
          <cell r="O766" t="str">
            <v>Hajdú-Bihar</v>
          </cell>
          <cell r="P766" t="str">
            <v/>
          </cell>
          <cell r="Q766" t="str">
            <v>csak A</v>
          </cell>
          <cell r="R766" t="str">
            <v>OK</v>
          </cell>
          <cell r="S766">
            <v>6</v>
          </cell>
          <cell r="T766" t="str">
            <v/>
          </cell>
          <cell r="U766">
            <v>1</v>
          </cell>
          <cell r="V766">
            <v>1</v>
          </cell>
          <cell r="AB766">
            <v>0</v>
          </cell>
          <cell r="AC766">
            <v>0</v>
          </cell>
          <cell r="AD766" t="str">
            <v/>
          </cell>
          <cell r="AE766" t="str">
            <v/>
          </cell>
        </row>
        <row r="767">
          <cell r="I767" t="str">
            <v>Ciszterci Szent István Gimnázium</v>
          </cell>
          <cell r="J767" t="str">
            <v>Székesfehérvár</v>
          </cell>
          <cell r="K767" t="str">
            <v>Fánczi Áron</v>
          </cell>
          <cell r="M767" t="str">
            <v>Tordasi Zsolt</v>
          </cell>
          <cell r="O767" t="str">
            <v>Fejér/Székesfehérvár</v>
          </cell>
          <cell r="P767" t="str">
            <v>Székesfehérvár</v>
          </cell>
          <cell r="Q767" t="str">
            <v>csak A</v>
          </cell>
          <cell r="R767" t="str">
            <v>OK</v>
          </cell>
          <cell r="S767">
            <v>3</v>
          </cell>
          <cell r="T767" t="str">
            <v/>
          </cell>
          <cell r="U767">
            <v>1</v>
          </cell>
          <cell r="V767">
            <v>1</v>
          </cell>
          <cell r="AB767">
            <v>4</v>
          </cell>
          <cell r="AC767">
            <v>0</v>
          </cell>
          <cell r="AD767" t="str">
            <v/>
          </cell>
          <cell r="AE767" t="str">
            <v/>
          </cell>
        </row>
        <row r="768">
          <cell r="I768" t="str">
            <v>Koch Valéria Gimnázium, Általános Iskola, Óvoda és Kollégium</v>
          </cell>
          <cell r="J768" t="str">
            <v>Pécs</v>
          </cell>
          <cell r="K768" t="str">
            <v>Jászberényi Péter</v>
          </cell>
          <cell r="M768" t="str">
            <v>Várhalmi-Hujber Éva</v>
          </cell>
          <cell r="O768" t="str">
            <v>Baranya</v>
          </cell>
          <cell r="P768" t="str">
            <v/>
          </cell>
          <cell r="Q768" t="str">
            <v>csak A</v>
          </cell>
          <cell r="R768" t="str">
            <v>OK</v>
          </cell>
          <cell r="S768">
            <v>4</v>
          </cell>
          <cell r="T768" t="str">
            <v/>
          </cell>
          <cell r="U768">
            <v>1</v>
          </cell>
          <cell r="V768">
            <v>1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</row>
        <row r="769">
          <cell r="I769" t="str">
            <v>Szent Kereszt Katolikus Általános Iskola és Óvoda</v>
          </cell>
          <cell r="J769" t="str">
            <v>Cegléd</v>
          </cell>
          <cell r="K769" t="str">
            <v>Juhász Zalán</v>
          </cell>
          <cell r="M769" t="str">
            <v>Patonai Gábor</v>
          </cell>
          <cell r="O769" t="str">
            <v>Pest /Dél</v>
          </cell>
          <cell r="P769" t="str">
            <v>Cegléd</v>
          </cell>
          <cell r="Q769" t="str">
            <v>csak A</v>
          </cell>
          <cell r="R769" t="str">
            <v>OK</v>
          </cell>
          <cell r="S769">
            <v>2</v>
          </cell>
          <cell r="T769" t="str">
            <v/>
          </cell>
          <cell r="U769">
            <v>1</v>
          </cell>
          <cell r="V769">
            <v>1</v>
          </cell>
          <cell r="AB769">
            <v>2</v>
          </cell>
          <cell r="AC769">
            <v>0</v>
          </cell>
          <cell r="AD769" t="str">
            <v/>
          </cell>
          <cell r="AE769" t="str">
            <v/>
          </cell>
        </row>
        <row r="770">
          <cell r="I770" t="str">
            <v>Gazdagrét - Törökugrató Általános Iskola</v>
          </cell>
          <cell r="J770" t="str">
            <v>Budapest XI. kerület</v>
          </cell>
          <cell r="K770" t="str">
            <v>Kapronyi Ferenc Márton</v>
          </cell>
          <cell r="M770" t="str">
            <v>Gyalog Zoltán</v>
          </cell>
          <cell r="O770" t="str">
            <v>Budapest/Buda</v>
          </cell>
          <cell r="P770" t="str">
            <v>Budapest XI. kerület</v>
          </cell>
          <cell r="Q770" t="str">
            <v>csak A</v>
          </cell>
          <cell r="R770" t="str">
            <v>OK</v>
          </cell>
          <cell r="S770">
            <v>1</v>
          </cell>
          <cell r="T770" t="str">
            <v/>
          </cell>
          <cell r="U770">
            <v>1</v>
          </cell>
          <cell r="V770">
            <v>1</v>
          </cell>
          <cell r="AB770">
            <v>2</v>
          </cell>
          <cell r="AC770">
            <v>0</v>
          </cell>
          <cell r="AD770" t="str">
            <v/>
          </cell>
          <cell r="AE770" t="str">
            <v/>
          </cell>
        </row>
        <row r="771">
          <cell r="I771" t="str">
            <v>Szadai Székely Bertalan Általános Iskola</v>
          </cell>
          <cell r="J771" t="str">
            <v>Szada</v>
          </cell>
          <cell r="K771" t="str">
            <v>Pataki Alex</v>
          </cell>
          <cell r="M771" t="str">
            <v>Mikolajcsik Mónika</v>
          </cell>
          <cell r="O771" t="str">
            <v>Pest/Észak</v>
          </cell>
          <cell r="P771" t="str">
            <v>Szada</v>
          </cell>
          <cell r="Q771" t="str">
            <v>csak A</v>
          </cell>
          <cell r="R771" t="str">
            <v>OK</v>
          </cell>
          <cell r="S771">
            <v>2</v>
          </cell>
          <cell r="T771" t="str">
            <v/>
          </cell>
          <cell r="U771">
            <v>1</v>
          </cell>
          <cell r="V771">
            <v>1</v>
          </cell>
          <cell r="AB771">
            <v>0</v>
          </cell>
          <cell r="AC771">
            <v>0</v>
          </cell>
          <cell r="AD771" t="str">
            <v/>
          </cell>
          <cell r="AE771" t="str">
            <v/>
          </cell>
        </row>
        <row r="772">
          <cell r="I772" t="str">
            <v>Tóparti Gimnázium és Művészeti Szakgimnázium</v>
          </cell>
          <cell r="J772" t="str">
            <v>Székesfehérvár</v>
          </cell>
          <cell r="K772" t="str">
            <v>Pető Balázs</v>
          </cell>
          <cell r="M772" t="str">
            <v>Kovács Gábor</v>
          </cell>
          <cell r="O772" t="str">
            <v>Fejér/Székesfehérvár</v>
          </cell>
          <cell r="P772" t="str">
            <v>Székesfehérvár</v>
          </cell>
          <cell r="Q772" t="str">
            <v>csak A</v>
          </cell>
          <cell r="R772" t="str">
            <v>OK</v>
          </cell>
          <cell r="S772">
            <v>3</v>
          </cell>
          <cell r="T772" t="str">
            <v/>
          </cell>
          <cell r="U772">
            <v>1</v>
          </cell>
          <cell r="V772">
            <v>1</v>
          </cell>
          <cell r="AB772">
            <v>6</v>
          </cell>
          <cell r="AC772">
            <v>0</v>
          </cell>
          <cell r="AD772" t="str">
            <v/>
          </cell>
          <cell r="AE772" t="str">
            <v/>
          </cell>
        </row>
        <row r="773">
          <cell r="I773" t="str">
            <v>Gödi Németh László Általános Iskola és Alapfokú Művészeti Iskola</v>
          </cell>
          <cell r="J773" t="str">
            <v>Göd</v>
          </cell>
          <cell r="K773" t="str">
            <v>Szabolcs Balázs</v>
          </cell>
          <cell r="M773" t="str">
            <v>Juhász Zsuzsanna</v>
          </cell>
          <cell r="N773" t="str">
            <v>Tóth Henrik</v>
          </cell>
          <cell r="O773" t="str">
            <v>Pest/Észak</v>
          </cell>
          <cell r="P773" t="str">
            <v>Göd</v>
          </cell>
          <cell r="Q773" t="str">
            <v>csak A</v>
          </cell>
          <cell r="R773" t="str">
            <v>OK</v>
          </cell>
          <cell r="S773">
            <v>2</v>
          </cell>
          <cell r="T773" t="str">
            <v/>
          </cell>
          <cell r="U773">
            <v>1</v>
          </cell>
          <cell r="V773">
            <v>1</v>
          </cell>
          <cell r="AB773">
            <v>0</v>
          </cell>
          <cell r="AC773">
            <v>0</v>
          </cell>
          <cell r="AD773" t="str">
            <v/>
          </cell>
          <cell r="AE773" t="str">
            <v/>
          </cell>
        </row>
        <row r="774">
          <cell r="I774" t="str">
            <v>Pécsi Leőwey Klára Gimnázium</v>
          </cell>
          <cell r="J774" t="str">
            <v>Pécs</v>
          </cell>
          <cell r="K774" t="str">
            <v>Szőrfi Levente</v>
          </cell>
          <cell r="M774" t="str">
            <v>Vásárhelyi Gábor Csaba</v>
          </cell>
          <cell r="O774" t="str">
            <v>Baranya</v>
          </cell>
          <cell r="P774" t="str">
            <v/>
          </cell>
          <cell r="Q774" t="str">
            <v>csak A</v>
          </cell>
          <cell r="R774" t="str">
            <v>OK</v>
          </cell>
          <cell r="S774">
            <v>4</v>
          </cell>
          <cell r="T774" t="str">
            <v/>
          </cell>
          <cell r="U774">
            <v>1</v>
          </cell>
          <cell r="V774">
            <v>1</v>
          </cell>
          <cell r="AB774">
            <v>1</v>
          </cell>
          <cell r="AC774">
            <v>0</v>
          </cell>
          <cell r="AD774" t="str">
            <v/>
          </cell>
          <cell r="AE774" t="str">
            <v/>
          </cell>
        </row>
        <row r="775">
          <cell r="I775" t="str">
            <v>Ceglédi Táncsics Mihály Általános Iskola</v>
          </cell>
          <cell r="J775" t="str">
            <v>Cegléd</v>
          </cell>
          <cell r="K775" t="str">
            <v>Toronyai Benedek</v>
          </cell>
          <cell r="M775" t="str">
            <v>Filep Beatrix</v>
          </cell>
          <cell r="O775" t="str">
            <v>Pest /Dél</v>
          </cell>
          <cell r="P775" t="str">
            <v>Cegléd</v>
          </cell>
          <cell r="Q775" t="str">
            <v>csak A</v>
          </cell>
          <cell r="R775" t="str">
            <v>OK</v>
          </cell>
          <cell r="S775">
            <v>2</v>
          </cell>
          <cell r="T775" t="str">
            <v/>
          </cell>
          <cell r="U775">
            <v>1</v>
          </cell>
          <cell r="V775">
            <v>1</v>
          </cell>
          <cell r="AB775">
            <v>0</v>
          </cell>
          <cell r="AC775">
            <v>0</v>
          </cell>
          <cell r="AD775" t="str">
            <v/>
          </cell>
          <cell r="AE775" t="str">
            <v/>
          </cell>
        </row>
        <row r="776">
          <cell r="I776" t="str">
            <v>Szeberényi Gusztáv Adolf Evangélikus Gimnázium, Technikum, Szakgimnázium, Általános Iskola, Óvoda, Alapfokú Művészeti Iskola és Kollégium</v>
          </cell>
          <cell r="J776" t="str">
            <v>Békéscsaba</v>
          </cell>
          <cell r="K776" t="str">
            <v>Tószögi György</v>
          </cell>
          <cell r="M776" t="str">
            <v>Benkőné Petri Szilvia</v>
          </cell>
          <cell r="O776" t="str">
            <v>Békés</v>
          </cell>
          <cell r="P776" t="str">
            <v/>
          </cell>
          <cell r="Q776" t="str">
            <v>A vagy B</v>
          </cell>
          <cell r="R776" t="str">
            <v>OK</v>
          </cell>
          <cell r="S776">
            <v>7</v>
          </cell>
          <cell r="T776" t="str">
            <v/>
          </cell>
          <cell r="U776">
            <v>1</v>
          </cell>
          <cell r="V776">
            <v>1</v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</row>
        <row r="777">
          <cell r="I777" t="str">
            <v>Koch Valéria Gimnázium, Általános Iskola, Óvoda és Kollégium</v>
          </cell>
          <cell r="J777" t="str">
            <v>Pécs</v>
          </cell>
          <cell r="K777" t="str">
            <v>Tóth Barnabás</v>
          </cell>
          <cell r="M777" t="str">
            <v>Várhalmi-Hujber Éva</v>
          </cell>
          <cell r="O777" t="str">
            <v>Baranya</v>
          </cell>
          <cell r="P777" t="str">
            <v/>
          </cell>
          <cell r="Q777" t="str">
            <v>csak A</v>
          </cell>
          <cell r="R777" t="str">
            <v>OK</v>
          </cell>
          <cell r="S777">
            <v>4</v>
          </cell>
          <cell r="T777" t="str">
            <v/>
          </cell>
          <cell r="U777">
            <v>1</v>
          </cell>
          <cell r="V777">
            <v>1</v>
          </cell>
          <cell r="AB777">
            <v>1</v>
          </cell>
          <cell r="AC777">
            <v>0</v>
          </cell>
          <cell r="AD777" t="str">
            <v/>
          </cell>
          <cell r="AE777" t="str">
            <v/>
          </cell>
        </row>
        <row r="778">
          <cell r="I778" t="str">
            <v>Rókusi Általános Iskola</v>
          </cell>
          <cell r="J778" t="str">
            <v>Szeged</v>
          </cell>
          <cell r="K778" t="str">
            <v>Tóth Gábor Zoltán</v>
          </cell>
          <cell r="M778" t="str">
            <v>Sári Gábor Zsigmond</v>
          </cell>
          <cell r="N778" t="str">
            <v>Pápai Balázs</v>
          </cell>
          <cell r="O778" t="str">
            <v>Csongrád-Csanád</v>
          </cell>
          <cell r="P778" t="str">
            <v/>
          </cell>
          <cell r="Q778" t="str">
            <v>csak A</v>
          </cell>
          <cell r="R778" t="str">
            <v>OK</v>
          </cell>
          <cell r="S778">
            <v>7</v>
          </cell>
          <cell r="T778" t="str">
            <v/>
          </cell>
          <cell r="U778">
            <v>1</v>
          </cell>
          <cell r="V778">
            <v>1</v>
          </cell>
          <cell r="AB778">
            <v>1</v>
          </cell>
          <cell r="AC778">
            <v>0</v>
          </cell>
          <cell r="AD778" t="str">
            <v/>
          </cell>
          <cell r="AE778" t="str">
            <v/>
          </cell>
        </row>
        <row r="779">
          <cell r="I779" t="str">
            <v>Béke Utcai Általános Iskola</v>
          </cell>
          <cell r="J779" t="str">
            <v>Szeged</v>
          </cell>
          <cell r="K779" t="str">
            <v>Tóth Tamás</v>
          </cell>
          <cell r="M779" t="str">
            <v>Dlusztus-Páble Erzsébet Júlia</v>
          </cell>
          <cell r="O779" t="str">
            <v>Csongrád-Csanád</v>
          </cell>
          <cell r="P779" t="str">
            <v/>
          </cell>
          <cell r="Q779" t="str">
            <v>A vagy B</v>
          </cell>
          <cell r="R779" t="str">
            <v>OK</v>
          </cell>
          <cell r="S779">
            <v>7</v>
          </cell>
          <cell r="T779" t="str">
            <v/>
          </cell>
          <cell r="U779">
            <v>1</v>
          </cell>
          <cell r="V779">
            <v>1</v>
          </cell>
          <cell r="AB779">
            <v>1</v>
          </cell>
          <cell r="AC779">
            <v>0</v>
          </cell>
          <cell r="AD779" t="str">
            <v/>
          </cell>
          <cell r="AE779" t="str">
            <v/>
          </cell>
        </row>
        <row r="780">
          <cell r="I780" t="str">
            <v>Szent Erzsébet Római Katolikus Általános Iskola</v>
          </cell>
          <cell r="J780" t="str">
            <v>Mór</v>
          </cell>
          <cell r="K780" t="str">
            <v>Váraczki Bence</v>
          </cell>
          <cell r="M780" t="str">
            <v>Riederné Csonka Loretta</v>
          </cell>
          <cell r="N780" t="str">
            <v>Györök Zoltán</v>
          </cell>
          <cell r="O780" t="str">
            <v>Fejér/Észak</v>
          </cell>
          <cell r="P780" t="str">
            <v>Mór</v>
          </cell>
          <cell r="Q780" t="str">
            <v>A vagy B</v>
          </cell>
          <cell r="R780" t="str">
            <v>OK</v>
          </cell>
          <cell r="S780">
            <v>3</v>
          </cell>
          <cell r="T780" t="str">
            <v/>
          </cell>
          <cell r="U780">
            <v>1</v>
          </cell>
          <cell r="V780">
            <v>1</v>
          </cell>
          <cell r="AB780">
            <v>0</v>
          </cell>
          <cell r="AC780">
            <v>0</v>
          </cell>
          <cell r="AD780" t="str">
            <v/>
          </cell>
          <cell r="AE780" t="str">
            <v/>
          </cell>
        </row>
        <row r="781">
          <cell r="I781" t="str">
            <v>Várkonyi István Általános Iskola</v>
          </cell>
          <cell r="J781" t="str">
            <v>Cegléd</v>
          </cell>
          <cell r="K781" t="str">
            <v>Varga Máté Bonca</v>
          </cell>
          <cell r="M781" t="str">
            <v>Monori Anita</v>
          </cell>
          <cell r="O781" t="str">
            <v>Pest /Dél</v>
          </cell>
          <cell r="P781" t="str">
            <v>Cegléd</v>
          </cell>
          <cell r="Q781" t="str">
            <v>csak A</v>
          </cell>
          <cell r="R781" t="str">
            <v>OK</v>
          </cell>
          <cell r="S781">
            <v>2</v>
          </cell>
          <cell r="T781" t="str">
            <v/>
          </cell>
          <cell r="U781">
            <v>1</v>
          </cell>
          <cell r="V781">
            <v>1</v>
          </cell>
          <cell r="AB781">
            <v>0</v>
          </cell>
          <cell r="AC781">
            <v>0</v>
          </cell>
          <cell r="AD781" t="str">
            <v/>
          </cell>
          <cell r="AE781" t="str">
            <v/>
          </cell>
        </row>
        <row r="782">
          <cell r="I782" t="str">
            <v>Tapolcai Bárdos Lajos Általános Iskola</v>
          </cell>
          <cell r="J782" t="str">
            <v>Tapolca</v>
          </cell>
          <cell r="K782" t="str">
            <v>Bágya Benjámin</v>
          </cell>
          <cell r="M782" t="str">
            <v>Gyarmati Zoltánné</v>
          </cell>
          <cell r="O782" t="str">
            <v>Veszprém</v>
          </cell>
          <cell r="P782" t="str">
            <v/>
          </cell>
          <cell r="Q782" t="str">
            <v>csak B</v>
          </cell>
          <cell r="R782" t="str">
            <v>OK</v>
          </cell>
          <cell r="S782">
            <v>5</v>
          </cell>
          <cell r="T782" t="str">
            <v/>
          </cell>
          <cell r="U782" t="str">
            <v/>
          </cell>
          <cell r="V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</row>
        <row r="783">
          <cell r="I783" t="str">
            <v>Pécsi Bártfa Utcai Általános Iskola</v>
          </cell>
          <cell r="J783" t="str">
            <v>Pécs</v>
          </cell>
          <cell r="K783" t="str">
            <v>Balog Benett</v>
          </cell>
          <cell r="M783" t="str">
            <v>Horváth Tamás</v>
          </cell>
          <cell r="O783" t="str">
            <v>Baranya</v>
          </cell>
          <cell r="P783" t="str">
            <v/>
          </cell>
          <cell r="Q783" t="str">
            <v>csak B</v>
          </cell>
          <cell r="R783" t="str">
            <v>OK</v>
          </cell>
          <cell r="S783">
            <v>4</v>
          </cell>
          <cell r="T783" t="str">
            <v/>
          </cell>
          <cell r="U783">
            <v>1</v>
          </cell>
          <cell r="V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</row>
        <row r="784">
          <cell r="I784" t="str">
            <v>Gustave Eiffel Francia Óvoda, Általános Iskola és Gimnázium</v>
          </cell>
          <cell r="J784" t="str">
            <v>Budapest II. kerület</v>
          </cell>
          <cell r="K784" t="str">
            <v>Bata Nimród</v>
          </cell>
          <cell r="M784" t="str">
            <v>Keresztesi András</v>
          </cell>
          <cell r="O784" t="str">
            <v>Budapest/Buda</v>
          </cell>
          <cell r="P784" t="str">
            <v>Budapest II. kerület</v>
          </cell>
          <cell r="Q784" t="str">
            <v>csak B</v>
          </cell>
          <cell r="R784" t="str">
            <v>OK</v>
          </cell>
          <cell r="S784">
            <v>1</v>
          </cell>
          <cell r="T784" t="str">
            <v/>
          </cell>
          <cell r="U784">
            <v>1</v>
          </cell>
          <cell r="V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</row>
        <row r="785">
          <cell r="I785" t="str">
            <v>Debreceni Ady Endre Gimnázium</v>
          </cell>
          <cell r="J785" t="str">
            <v>Debrecen</v>
          </cell>
          <cell r="K785" t="str">
            <v>Békési Gergely</v>
          </cell>
          <cell r="M785" t="str">
            <v>Demeter Ádám</v>
          </cell>
          <cell r="O785" t="str">
            <v>Hajdú-Bihar</v>
          </cell>
          <cell r="P785" t="str">
            <v/>
          </cell>
          <cell r="Q785" t="str">
            <v>csak B</v>
          </cell>
          <cell r="R785" t="str">
            <v>OK</v>
          </cell>
          <cell r="S785">
            <v>6</v>
          </cell>
          <cell r="T785" t="str">
            <v/>
          </cell>
          <cell r="U785" t="str">
            <v/>
          </cell>
          <cell r="V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</row>
        <row r="786">
          <cell r="I786" t="str">
            <v>Gubányi Károly Általános Iskola</v>
          </cell>
          <cell r="J786" t="str">
            <v>Pilis</v>
          </cell>
          <cell r="K786" t="str">
            <v>Benedek Bálint</v>
          </cell>
          <cell r="M786" t="str">
            <v>Kovács Péter</v>
          </cell>
          <cell r="O786" t="str">
            <v>Pest /Dél</v>
          </cell>
          <cell r="P786" t="str">
            <v>Pilis</v>
          </cell>
          <cell r="Q786" t="str">
            <v>csak B</v>
          </cell>
          <cell r="R786" t="str">
            <v>OK</v>
          </cell>
          <cell r="S786">
            <v>2</v>
          </cell>
          <cell r="T786" t="str">
            <v/>
          </cell>
          <cell r="U786">
            <v>1</v>
          </cell>
          <cell r="V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</row>
        <row r="787">
          <cell r="I787" t="str">
            <v>Seregélyesi Baptista Általános Iskola és Alapfokú Művészeti Iskola</v>
          </cell>
          <cell r="J787" t="str">
            <v>Seregélyes</v>
          </cell>
          <cell r="K787" t="str">
            <v>Berki Botond</v>
          </cell>
          <cell r="M787" t="str">
            <v>Karkóné Lukácsy Marianna</v>
          </cell>
          <cell r="O787" t="str">
            <v>Fejér/Székesfehérvár</v>
          </cell>
          <cell r="P787" t="str">
            <v>Seregélyes</v>
          </cell>
          <cell r="Q787" t="str">
            <v>csak B</v>
          </cell>
          <cell r="R787" t="str">
            <v>OK</v>
          </cell>
          <cell r="S787">
            <v>3</v>
          </cell>
          <cell r="T787" t="str">
            <v/>
          </cell>
          <cell r="U787">
            <v>1</v>
          </cell>
          <cell r="V787">
            <v>1</v>
          </cell>
          <cell r="AB787" t="str">
            <v/>
          </cell>
          <cell r="AC787" t="str">
            <v/>
          </cell>
          <cell r="AD787">
            <v>1</v>
          </cell>
          <cell r="AE787">
            <v>0</v>
          </cell>
        </row>
        <row r="788">
          <cell r="I788" t="str">
            <v>Pécsi Bártfa Utcai Általános Iskola</v>
          </cell>
          <cell r="J788" t="str">
            <v>Pécs</v>
          </cell>
          <cell r="K788" t="str">
            <v>Bodor Zétény</v>
          </cell>
          <cell r="M788" t="str">
            <v>Horváth Tamás</v>
          </cell>
          <cell r="O788" t="str">
            <v>Baranya</v>
          </cell>
          <cell r="P788" t="str">
            <v/>
          </cell>
          <cell r="Q788" t="str">
            <v>csak B</v>
          </cell>
          <cell r="R788" t="str">
            <v>OK</v>
          </cell>
          <cell r="S788">
            <v>4</v>
          </cell>
          <cell r="T788" t="str">
            <v/>
          </cell>
          <cell r="U788">
            <v>1</v>
          </cell>
          <cell r="V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</row>
        <row r="789">
          <cell r="I789" t="str">
            <v>Tapolcai Bárdos Lajos Általános Iskola</v>
          </cell>
          <cell r="J789" t="str">
            <v>Tapolca</v>
          </cell>
          <cell r="K789" t="str">
            <v>Bogdán Simon Dániel</v>
          </cell>
          <cell r="M789" t="str">
            <v>Gyarmati Zoltánné</v>
          </cell>
          <cell r="O789" t="str">
            <v>Veszprém</v>
          </cell>
          <cell r="P789" t="str">
            <v/>
          </cell>
          <cell r="Q789" t="str">
            <v>csak B</v>
          </cell>
          <cell r="R789" t="str">
            <v>OK</v>
          </cell>
          <cell r="S789">
            <v>5</v>
          </cell>
          <cell r="T789" t="str">
            <v/>
          </cell>
          <cell r="U789">
            <v>1</v>
          </cell>
          <cell r="V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</row>
        <row r="790">
          <cell r="I790" t="str">
            <v>Százhalombattai Arany János Általános Iskola és Gimnázium</v>
          </cell>
          <cell r="J790" t="str">
            <v>Százhalombatta</v>
          </cell>
          <cell r="K790" t="str">
            <v>Bojtár Samu</v>
          </cell>
          <cell r="M790" t="str">
            <v>Molnárné Kálmán Tünde</v>
          </cell>
          <cell r="N790" t="str">
            <v>Tornai Tibor</v>
          </cell>
          <cell r="O790" t="str">
            <v>Pest/Nyugat</v>
          </cell>
          <cell r="P790" t="str">
            <v>Százhalombatta</v>
          </cell>
          <cell r="Q790" t="str">
            <v>A vagy B</v>
          </cell>
          <cell r="R790" t="str">
            <v>OK</v>
          </cell>
          <cell r="S790">
            <v>2</v>
          </cell>
          <cell r="T790" t="str">
            <v/>
          </cell>
          <cell r="U790" t="str">
            <v/>
          </cell>
          <cell r="V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</row>
        <row r="791">
          <cell r="I791" t="str">
            <v>Szombathelyi Neumann János Általános Iskola</v>
          </cell>
          <cell r="J791" t="str">
            <v>Szombathely</v>
          </cell>
          <cell r="K791" t="str">
            <v>Bolfán Bendegúz</v>
          </cell>
          <cell r="M791" t="str">
            <v>Vicze Kristóf</v>
          </cell>
          <cell r="N791" t="str">
            <v>Oláh János</v>
          </cell>
          <cell r="O791" t="str">
            <v>Vas</v>
          </cell>
          <cell r="P791" t="str">
            <v/>
          </cell>
          <cell r="Q791" t="str">
            <v>csak B</v>
          </cell>
          <cell r="R791" t="str">
            <v>OK</v>
          </cell>
          <cell r="S791">
            <v>9</v>
          </cell>
          <cell r="T791" t="str">
            <v/>
          </cell>
          <cell r="U791" t="str">
            <v/>
          </cell>
          <cell r="V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</row>
        <row r="792">
          <cell r="I792" t="str">
            <v>Szabadegyházi Kossuth Lajos Általános Iskola</v>
          </cell>
          <cell r="J792" t="str">
            <v>Szabadegyháza</v>
          </cell>
          <cell r="K792" t="str">
            <v>Bolla Dániel Zoltán</v>
          </cell>
          <cell r="M792" t="str">
            <v>Rittler Gábor Győző</v>
          </cell>
          <cell r="O792" t="str">
            <v>Fejér/Észak</v>
          </cell>
          <cell r="P792" t="str">
            <v>Szabadegyháza</v>
          </cell>
          <cell r="Q792" t="str">
            <v>csak B</v>
          </cell>
          <cell r="R792" t="str">
            <v>OK</v>
          </cell>
          <cell r="S792">
            <v>3</v>
          </cell>
          <cell r="T792" t="str">
            <v/>
          </cell>
          <cell r="U792">
            <v>1</v>
          </cell>
          <cell r="V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</row>
        <row r="793">
          <cell r="I793" t="str">
            <v>Dunaújvárosi SZC Kereskedelmi és Vendéglátóipari Technikum és Szakképző Iskola</v>
          </cell>
          <cell r="J793" t="str">
            <v>Dunaújváros</v>
          </cell>
          <cell r="K793" t="str">
            <v>Bolya Marcell Dénes</v>
          </cell>
          <cell r="M793" t="str">
            <v>Dankó Krisztina Éva</v>
          </cell>
          <cell r="O793" t="str">
            <v>Fejér/Dél</v>
          </cell>
          <cell r="P793" t="str">
            <v>Dunaújváros</v>
          </cell>
          <cell r="Q793" t="str">
            <v>csak B</v>
          </cell>
          <cell r="R793" t="str">
            <v>OK</v>
          </cell>
          <cell r="S793">
            <v>3</v>
          </cell>
          <cell r="T793" t="str">
            <v/>
          </cell>
          <cell r="U793" t="str">
            <v/>
          </cell>
          <cell r="V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</row>
        <row r="794">
          <cell r="I794" t="str">
            <v>Érdi Bolyai János Általános Iskola</v>
          </cell>
          <cell r="J794" t="str">
            <v>Érd</v>
          </cell>
          <cell r="K794" t="str">
            <v>Boros Barnabás Bulcsú</v>
          </cell>
          <cell r="M794" t="str">
            <v>Krausz János</v>
          </cell>
          <cell r="O794" t="str">
            <v>Pest/Nyugat</v>
          </cell>
          <cell r="P794" t="str">
            <v>Érd</v>
          </cell>
          <cell r="Q794" t="str">
            <v>csak B</v>
          </cell>
          <cell r="R794" t="str">
            <v>OK</v>
          </cell>
          <cell r="S794">
            <v>2</v>
          </cell>
          <cell r="T794" t="str">
            <v/>
          </cell>
          <cell r="U794">
            <v>1</v>
          </cell>
          <cell r="V794">
            <v>1</v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</row>
        <row r="795">
          <cell r="I795" t="str">
            <v>Újszászi Vörösmarty Mihály Általános Iskola</v>
          </cell>
          <cell r="J795" t="str">
            <v>Újszász</v>
          </cell>
          <cell r="K795" t="str">
            <v>Bubori József Bálint</v>
          </cell>
          <cell r="M795" t="str">
            <v>Tóth Gábor</v>
          </cell>
          <cell r="O795" t="str">
            <v>Jász-Nagykun-Szolnok</v>
          </cell>
          <cell r="P795" t="str">
            <v/>
          </cell>
          <cell r="Q795" t="str">
            <v>csak B</v>
          </cell>
          <cell r="R795" t="str">
            <v>OK</v>
          </cell>
          <cell r="S795">
            <v>10</v>
          </cell>
          <cell r="T795" t="str">
            <v/>
          </cell>
          <cell r="U795" t="str">
            <v/>
          </cell>
          <cell r="V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</row>
        <row r="796">
          <cell r="I796" t="str">
            <v>Debreceni Kazinczy Ferenc Általános Iskola és Alapfokú Művészeti Iskola</v>
          </cell>
          <cell r="J796" t="str">
            <v>Debrecen</v>
          </cell>
          <cell r="K796" t="str">
            <v>Bundi Milán</v>
          </cell>
          <cell r="M796" t="str">
            <v>Martinovics Ferenc Péter</v>
          </cell>
          <cell r="O796" t="str">
            <v>Hajdú-Bihar</v>
          </cell>
          <cell r="P796" t="str">
            <v/>
          </cell>
          <cell r="Q796" t="str">
            <v>csak B</v>
          </cell>
          <cell r="R796" t="str">
            <v>OK</v>
          </cell>
          <cell r="S796">
            <v>6</v>
          </cell>
          <cell r="T796" t="str">
            <v/>
          </cell>
          <cell r="U796" t="str">
            <v/>
          </cell>
          <cell r="V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</row>
        <row r="797">
          <cell r="I797" t="str">
            <v>Nyíregyházi Kölcsey Ferenc Gimnázium</v>
          </cell>
          <cell r="J797" t="str">
            <v>Nyíregyháza</v>
          </cell>
          <cell r="K797" t="str">
            <v>Czakó Lóránt</v>
          </cell>
          <cell r="M797" t="str">
            <v>Vajda Gyula</v>
          </cell>
          <cell r="O797" t="str">
            <v>Szabolcs-Szatmár-Bereg</v>
          </cell>
          <cell r="P797" t="str">
            <v/>
          </cell>
          <cell r="Q797" t="str">
            <v>csak B</v>
          </cell>
          <cell r="R797" t="str">
            <v>OK</v>
          </cell>
          <cell r="S797">
            <v>6</v>
          </cell>
          <cell r="T797" t="str">
            <v/>
          </cell>
          <cell r="U797">
            <v>1</v>
          </cell>
          <cell r="V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</row>
        <row r="798">
          <cell r="I798" t="str">
            <v>Debreceni Lorántffy Zsuzsanna Általános Iskola</v>
          </cell>
          <cell r="J798" t="str">
            <v>Debrecen</v>
          </cell>
          <cell r="K798" t="str">
            <v>Cserpák-Hegedűs Iván</v>
          </cell>
          <cell r="M798" t="str">
            <v>Soós Csabáné</v>
          </cell>
          <cell r="O798" t="str">
            <v>Hajdú-Bihar</v>
          </cell>
          <cell r="P798" t="str">
            <v/>
          </cell>
          <cell r="Q798" t="str">
            <v>A vagy B</v>
          </cell>
          <cell r="R798" t="str">
            <v>OK</v>
          </cell>
          <cell r="S798">
            <v>6</v>
          </cell>
          <cell r="T798" t="str">
            <v/>
          </cell>
          <cell r="U798">
            <v>1</v>
          </cell>
          <cell r="V798">
            <v>1</v>
          </cell>
          <cell r="AB798" t="str">
            <v/>
          </cell>
          <cell r="AC798" t="str">
            <v/>
          </cell>
          <cell r="AD798">
            <v>2</v>
          </cell>
          <cell r="AE798">
            <v>0</v>
          </cell>
        </row>
        <row r="799">
          <cell r="I799" t="str">
            <v>Érdi Batthyány Sportiskolai Általános Iskola és Gimnázium</v>
          </cell>
          <cell r="J799" t="str">
            <v>Érd</v>
          </cell>
          <cell r="K799" t="str">
            <v>Csiki Dávid Viktor</v>
          </cell>
          <cell r="M799" t="str">
            <v>Tornai Tibor</v>
          </cell>
          <cell r="O799" t="str">
            <v>Pest/Nyugat</v>
          </cell>
          <cell r="P799" t="str">
            <v>Érd</v>
          </cell>
          <cell r="Q799" t="str">
            <v>csak B</v>
          </cell>
          <cell r="R799" t="str">
            <v>OK</v>
          </cell>
          <cell r="S799">
            <v>2</v>
          </cell>
          <cell r="T799" t="str">
            <v/>
          </cell>
          <cell r="U799" t="str">
            <v/>
          </cell>
          <cell r="V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</row>
        <row r="800">
          <cell r="I800" t="str">
            <v>Álmos Vezér Gimnázium, Pedagógiai Szakgimnázium és Általános Iskola</v>
          </cell>
          <cell r="J800" t="str">
            <v>Budapest XIV. kerület</v>
          </cell>
          <cell r="K800" t="str">
            <v>Csikós Barnabás</v>
          </cell>
          <cell r="M800" t="str">
            <v>Jakab Tímea</v>
          </cell>
          <cell r="O800" t="str">
            <v>Budapest/Dél-Pest</v>
          </cell>
          <cell r="P800" t="str">
            <v>Budapest XIV. kerület</v>
          </cell>
          <cell r="Q800" t="str">
            <v>csak B</v>
          </cell>
          <cell r="R800" t="str">
            <v>OK</v>
          </cell>
          <cell r="S800">
            <v>1</v>
          </cell>
          <cell r="T800" t="str">
            <v/>
          </cell>
          <cell r="U800">
            <v>1</v>
          </cell>
          <cell r="V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</row>
        <row r="801">
          <cell r="I801" t="str">
            <v>Tisza-parti Általános Iskola</v>
          </cell>
          <cell r="J801" t="str">
            <v>Szeged</v>
          </cell>
          <cell r="K801" t="str">
            <v>Csiszár Kornél</v>
          </cell>
          <cell r="M801" t="str">
            <v>Szilágyi Nóra</v>
          </cell>
          <cell r="O801" t="str">
            <v>Csongrád-Csanád</v>
          </cell>
          <cell r="P801" t="str">
            <v/>
          </cell>
          <cell r="Q801" t="str">
            <v>A vagy B</v>
          </cell>
          <cell r="R801" t="str">
            <v>OK</v>
          </cell>
          <cell r="S801">
            <v>7</v>
          </cell>
          <cell r="T801" t="str">
            <v/>
          </cell>
          <cell r="U801">
            <v>1</v>
          </cell>
          <cell r="V801">
            <v>1</v>
          </cell>
          <cell r="AB801" t="str">
            <v/>
          </cell>
          <cell r="AC801" t="str">
            <v/>
          </cell>
          <cell r="AD801">
            <v>10</v>
          </cell>
          <cell r="AE801">
            <v>0</v>
          </cell>
        </row>
        <row r="802">
          <cell r="I802" t="str">
            <v>Seregélyesi Baptista Általános Iskola és Alapfokú Művészeti Iskola</v>
          </cell>
          <cell r="J802" t="str">
            <v>Seregélyes</v>
          </cell>
          <cell r="K802" t="str">
            <v>Csizmadia Zsombor</v>
          </cell>
          <cell r="M802" t="str">
            <v>Karkóné Lukácsy Marianna</v>
          </cell>
          <cell r="O802" t="str">
            <v>Fejér/Székesfehérvár</v>
          </cell>
          <cell r="P802" t="str">
            <v>Seregélyes</v>
          </cell>
          <cell r="Q802" t="str">
            <v>csak B</v>
          </cell>
          <cell r="R802" t="str">
            <v>OK</v>
          </cell>
          <cell r="S802">
            <v>3</v>
          </cell>
          <cell r="T802" t="str">
            <v/>
          </cell>
          <cell r="U802">
            <v>1</v>
          </cell>
          <cell r="V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</row>
        <row r="803">
          <cell r="I803" t="str">
            <v>Szolnoki Fiumei Úti Általános Iskola</v>
          </cell>
          <cell r="J803" t="str">
            <v>Szolnok</v>
          </cell>
          <cell r="K803" t="str">
            <v>Csók Dávid</v>
          </cell>
          <cell r="M803" t="str">
            <v>Móczó Gábor</v>
          </cell>
          <cell r="O803" t="str">
            <v>Jász-Nagykun-Szolnok</v>
          </cell>
          <cell r="P803" t="str">
            <v/>
          </cell>
          <cell r="Q803" t="str">
            <v>csak B</v>
          </cell>
          <cell r="R803" t="str">
            <v>OK</v>
          </cell>
          <cell r="S803">
            <v>10</v>
          </cell>
          <cell r="T803" t="str">
            <v/>
          </cell>
          <cell r="U803" t="str">
            <v/>
          </cell>
          <cell r="V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</row>
        <row r="804">
          <cell r="I804" t="str">
            <v>Huszár Gál Gimnázium, Általános Iskola, Alapfokú Művészeti Iskola és Óvoda</v>
          </cell>
          <cell r="J804" t="str">
            <v>Debrecen</v>
          </cell>
          <cell r="K804" t="str">
            <v>Csonka János</v>
          </cell>
          <cell r="M804" t="str">
            <v>Simon Tamásné</v>
          </cell>
          <cell r="O804" t="str">
            <v>Hajdú-Bihar</v>
          </cell>
          <cell r="P804" t="str">
            <v/>
          </cell>
          <cell r="Q804" t="str">
            <v>csak B</v>
          </cell>
          <cell r="R804" t="str">
            <v>OK</v>
          </cell>
          <cell r="S804">
            <v>6</v>
          </cell>
          <cell r="T804" t="str">
            <v/>
          </cell>
          <cell r="U804" t="str">
            <v/>
          </cell>
          <cell r="V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</row>
        <row r="805">
          <cell r="I805" t="str">
            <v>Érdi Batthyány Sportiskolai Általános Iskola és Gimnázium</v>
          </cell>
          <cell r="J805" t="str">
            <v>Érd</v>
          </cell>
          <cell r="K805" t="str">
            <v>Dancs Olivér Noel</v>
          </cell>
          <cell r="M805" t="str">
            <v>Tornai Tibor</v>
          </cell>
          <cell r="O805" t="str">
            <v>Pest/Nyugat</v>
          </cell>
          <cell r="P805" t="str">
            <v>Érd</v>
          </cell>
          <cell r="Q805" t="str">
            <v>csak B</v>
          </cell>
          <cell r="R805" t="str">
            <v>OK</v>
          </cell>
          <cell r="S805">
            <v>2</v>
          </cell>
          <cell r="T805" t="str">
            <v/>
          </cell>
          <cell r="U805">
            <v>1</v>
          </cell>
          <cell r="V805">
            <v>1</v>
          </cell>
          <cell r="AB805" t="str">
            <v/>
          </cell>
          <cell r="AC805" t="str">
            <v/>
          </cell>
          <cell r="AD805">
            <v>1</v>
          </cell>
          <cell r="AE805">
            <v>0</v>
          </cell>
        </row>
        <row r="806">
          <cell r="I806" t="str">
            <v>Újszászi Vörösmarty Mihály Általános Iskola</v>
          </cell>
          <cell r="J806" t="str">
            <v>Újszász</v>
          </cell>
          <cell r="K806" t="str">
            <v>Dániel Patrik Zoltán</v>
          </cell>
          <cell r="M806" t="str">
            <v>Tóth Gábor</v>
          </cell>
          <cell r="O806" t="str">
            <v>Jász-Nagykun-Szolnok</v>
          </cell>
          <cell r="P806" t="str">
            <v/>
          </cell>
          <cell r="Q806" t="str">
            <v>csak B</v>
          </cell>
          <cell r="R806" t="str">
            <v>OK</v>
          </cell>
          <cell r="S806">
            <v>10</v>
          </cell>
          <cell r="T806" t="str">
            <v/>
          </cell>
          <cell r="U806">
            <v>1</v>
          </cell>
          <cell r="V806">
            <v>1</v>
          </cell>
          <cell r="AB806" t="str">
            <v/>
          </cell>
          <cell r="AC806" t="str">
            <v/>
          </cell>
          <cell r="AD806">
            <v>0</v>
          </cell>
          <cell r="AE806">
            <v>0</v>
          </cell>
        </row>
        <row r="807">
          <cell r="I807" t="str">
            <v>Nyíregyházi Móricz Zsigmond Általános Iskola</v>
          </cell>
          <cell r="J807" t="str">
            <v>Nyíregyháza</v>
          </cell>
          <cell r="K807" t="str">
            <v>Dankó Bercel</v>
          </cell>
          <cell r="M807" t="str">
            <v>Póka Imre Tamás</v>
          </cell>
          <cell r="O807" t="str">
            <v>Szabolcs-Szatmár-Bereg</v>
          </cell>
          <cell r="P807" t="str">
            <v/>
          </cell>
          <cell r="Q807" t="str">
            <v>A vagy B</v>
          </cell>
          <cell r="R807" t="str">
            <v>OK</v>
          </cell>
          <cell r="S807">
            <v>6</v>
          </cell>
          <cell r="T807" t="str">
            <v/>
          </cell>
          <cell r="U807" t="str">
            <v/>
          </cell>
          <cell r="V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</row>
        <row r="808">
          <cell r="I808" t="str">
            <v>Pécsi Bártfa Utcai Általános Iskola</v>
          </cell>
          <cell r="J808" t="str">
            <v>Pécs</v>
          </cell>
          <cell r="K808" t="str">
            <v>Dankó Szebasztián</v>
          </cell>
          <cell r="M808" t="str">
            <v>Horváth Tamás</v>
          </cell>
          <cell r="O808" t="str">
            <v>Baranya</v>
          </cell>
          <cell r="P808" t="str">
            <v/>
          </cell>
          <cell r="Q808" t="str">
            <v>csak B</v>
          </cell>
          <cell r="R808" t="str">
            <v>OK</v>
          </cell>
          <cell r="S808">
            <v>4</v>
          </cell>
          <cell r="T808" t="str">
            <v/>
          </cell>
          <cell r="U808">
            <v>1</v>
          </cell>
          <cell r="V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</row>
        <row r="809">
          <cell r="I809" t="str">
            <v>Gödöllői Református Líceum Gimnázium</v>
          </cell>
          <cell r="J809" t="str">
            <v>Gödöllő</v>
          </cell>
          <cell r="K809" t="str">
            <v>Demeter Dávid</v>
          </cell>
          <cell r="M809" t="str">
            <v>Gerényi Péter</v>
          </cell>
          <cell r="O809" t="str">
            <v>Pest/Észak</v>
          </cell>
          <cell r="P809" t="str">
            <v>Gödöllő</v>
          </cell>
          <cell r="Q809" t="str">
            <v>csak B</v>
          </cell>
          <cell r="R809" t="str">
            <v>OK</v>
          </cell>
          <cell r="S809">
            <v>2</v>
          </cell>
          <cell r="T809" t="str">
            <v/>
          </cell>
          <cell r="U809">
            <v>1</v>
          </cell>
          <cell r="V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</row>
        <row r="810">
          <cell r="I810" t="str">
            <v>Gubányi Károly Általános Iskola</v>
          </cell>
          <cell r="J810" t="str">
            <v>Pilis</v>
          </cell>
          <cell r="K810" t="str">
            <v>Dévényi Péter Dávid</v>
          </cell>
          <cell r="M810" t="str">
            <v>Kovács Péter</v>
          </cell>
          <cell r="O810" t="str">
            <v>Pest /Dél</v>
          </cell>
          <cell r="P810" t="str">
            <v>Pilis</v>
          </cell>
          <cell r="Q810" t="str">
            <v>csak B</v>
          </cell>
          <cell r="R810" t="str">
            <v>OK</v>
          </cell>
          <cell r="S810">
            <v>2</v>
          </cell>
          <cell r="T810" t="str">
            <v/>
          </cell>
          <cell r="U810">
            <v>1</v>
          </cell>
          <cell r="V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</row>
        <row r="811">
          <cell r="I811" t="str">
            <v>Tessedik Sámuel Általános Iskola</v>
          </cell>
          <cell r="J811" t="str">
            <v>Albertirsa</v>
          </cell>
          <cell r="K811" t="str">
            <v>Dóczi Barnabás</v>
          </cell>
          <cell r="M811" t="str">
            <v>Bogdányi Szabolcs Csaba</v>
          </cell>
          <cell r="O811" t="str">
            <v>Pest /Dél</v>
          </cell>
          <cell r="P811" t="str">
            <v>Albertirsa</v>
          </cell>
          <cell r="Q811" t="str">
            <v>A vagy B</v>
          </cell>
          <cell r="R811" t="str">
            <v>OK</v>
          </cell>
          <cell r="S811">
            <v>2</v>
          </cell>
          <cell r="T811" t="str">
            <v/>
          </cell>
          <cell r="U811">
            <v>1</v>
          </cell>
          <cell r="V811">
            <v>1</v>
          </cell>
          <cell r="AB811" t="str">
            <v/>
          </cell>
          <cell r="AC811" t="str">
            <v/>
          </cell>
          <cell r="AD811">
            <v>0</v>
          </cell>
          <cell r="AE811">
            <v>0</v>
          </cell>
        </row>
        <row r="812">
          <cell r="I812" t="str">
            <v>Kaposvári Csokonai Vitéz Mihály Általános Iskola, Gimnázium és Szakgimnázium</v>
          </cell>
          <cell r="J812" t="str">
            <v>Kaposvár</v>
          </cell>
          <cell r="K812" t="str">
            <v>Dross Máté</v>
          </cell>
          <cell r="M812" t="str">
            <v>Rózsa Attila Ferenc</v>
          </cell>
          <cell r="O812" t="str">
            <v>Somogy</v>
          </cell>
          <cell r="P812" t="str">
            <v/>
          </cell>
          <cell r="Q812" t="str">
            <v>csak B</v>
          </cell>
          <cell r="R812" t="str">
            <v>OK</v>
          </cell>
          <cell r="S812">
            <v>9</v>
          </cell>
          <cell r="T812" t="str">
            <v/>
          </cell>
          <cell r="U812" t="str">
            <v/>
          </cell>
          <cell r="V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</row>
        <row r="813">
          <cell r="I813" t="str">
            <v>Bagodi Fekete István Általános Iskola</v>
          </cell>
          <cell r="J813" t="str">
            <v>Bagod</v>
          </cell>
          <cell r="K813" t="str">
            <v>Ercsényi-Kovács Apor</v>
          </cell>
          <cell r="M813" t="str">
            <v>Käsz Ferenc</v>
          </cell>
          <cell r="O813" t="str">
            <v>Zala</v>
          </cell>
          <cell r="P813" t="str">
            <v/>
          </cell>
          <cell r="Q813" t="str">
            <v>csak B</v>
          </cell>
          <cell r="R813" t="str">
            <v>OK</v>
          </cell>
          <cell r="S813">
            <v>9</v>
          </cell>
          <cell r="T813" t="str">
            <v/>
          </cell>
          <cell r="U813">
            <v>1</v>
          </cell>
          <cell r="V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</row>
        <row r="814">
          <cell r="I814" t="str">
            <v>Gubányi Károly Általános Iskola</v>
          </cell>
          <cell r="J814" t="str">
            <v>Pilis</v>
          </cell>
          <cell r="K814" t="str">
            <v>Erdős Dominik</v>
          </cell>
          <cell r="M814" t="str">
            <v>Kovács Péter</v>
          </cell>
          <cell r="O814" t="str">
            <v>Pest /Dél</v>
          </cell>
          <cell r="P814" t="str">
            <v>Pilis</v>
          </cell>
          <cell r="Q814" t="str">
            <v>csak B</v>
          </cell>
          <cell r="R814" t="str">
            <v>OK</v>
          </cell>
          <cell r="S814">
            <v>2</v>
          </cell>
          <cell r="T814" t="str">
            <v/>
          </cell>
          <cell r="U814" t="str">
            <v/>
          </cell>
          <cell r="V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</row>
        <row r="815">
          <cell r="I815" t="str">
            <v>Ádám Jenő Általános Iskola és Alapfokú Művészeti Iskola</v>
          </cell>
          <cell r="J815" t="str">
            <v>Bordány</v>
          </cell>
          <cell r="K815" t="str">
            <v>Fábián Bence</v>
          </cell>
          <cell r="M815" t="str">
            <v>Kiss Csaba</v>
          </cell>
          <cell r="N815" t="str">
            <v>Bálint Lászlóné</v>
          </cell>
          <cell r="O815" t="str">
            <v>Csongrád-Csanád</v>
          </cell>
          <cell r="P815" t="str">
            <v/>
          </cell>
          <cell r="Q815" t="str">
            <v>csak B</v>
          </cell>
          <cell r="R815" t="str">
            <v>OK</v>
          </cell>
          <cell r="S815">
            <v>7</v>
          </cell>
          <cell r="T815" t="str">
            <v/>
          </cell>
          <cell r="U815">
            <v>1</v>
          </cell>
          <cell r="V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</row>
        <row r="816">
          <cell r="I816" t="str">
            <v>Tapolcai Bárdos Lajos Általános Iskola</v>
          </cell>
          <cell r="J816" t="str">
            <v>Tapolca</v>
          </cell>
          <cell r="K816" t="str">
            <v>Farkas Milán Kevin</v>
          </cell>
          <cell r="M816" t="str">
            <v>Gyarmati Zoltánné</v>
          </cell>
          <cell r="O816" t="str">
            <v>Veszprém</v>
          </cell>
          <cell r="P816" t="str">
            <v/>
          </cell>
          <cell r="Q816" t="str">
            <v>csak B</v>
          </cell>
          <cell r="R816" t="str">
            <v>OK</v>
          </cell>
          <cell r="S816">
            <v>5</v>
          </cell>
          <cell r="T816" t="str">
            <v/>
          </cell>
          <cell r="U816" t="str">
            <v/>
          </cell>
          <cell r="V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</row>
        <row r="817">
          <cell r="I817" t="str">
            <v>Svetits Katolikus Óvoda, Általános Iskola, Gimnázium és Kollégium</v>
          </cell>
          <cell r="J817" t="str">
            <v>Debrecen</v>
          </cell>
          <cell r="K817" t="str">
            <v>Fási Dominik Mihály</v>
          </cell>
          <cell r="M817" t="str">
            <v>Nagyné Farkas Gyöngyvér Ildikó</v>
          </cell>
          <cell r="N817" t="str">
            <v>Mester József</v>
          </cell>
          <cell r="O817" t="str">
            <v>Hajdú-Bihar</v>
          </cell>
          <cell r="P817" t="str">
            <v/>
          </cell>
          <cell r="Q817" t="str">
            <v>csak B</v>
          </cell>
          <cell r="R817" t="str">
            <v>OK</v>
          </cell>
          <cell r="S817">
            <v>6</v>
          </cell>
          <cell r="T817" t="str">
            <v/>
          </cell>
          <cell r="U817">
            <v>1</v>
          </cell>
          <cell r="V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</row>
        <row r="818">
          <cell r="I818" t="str">
            <v>Huszár Gál Gimnázium, Általános Iskola, Alapfokú Művészeti Iskola és Óvoda</v>
          </cell>
          <cell r="J818" t="str">
            <v>Debrecen</v>
          </cell>
          <cell r="K818" t="str">
            <v>Fecskovics Milán</v>
          </cell>
          <cell r="M818" t="str">
            <v>Simon Tamásné</v>
          </cell>
          <cell r="O818" t="str">
            <v>Hajdú-Bihar</v>
          </cell>
          <cell r="P818" t="str">
            <v/>
          </cell>
          <cell r="Q818" t="str">
            <v>csak B</v>
          </cell>
          <cell r="R818" t="str">
            <v>OK</v>
          </cell>
          <cell r="S818">
            <v>6</v>
          </cell>
          <cell r="T818" t="str">
            <v/>
          </cell>
          <cell r="U818" t="str">
            <v/>
          </cell>
          <cell r="V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</row>
        <row r="819">
          <cell r="I819" t="str">
            <v>Budapest XVIII. Kerületi Vörösmarty Mihály Ének-zenei, Nyelvi Általános Iskola és Gimnázium</v>
          </cell>
          <cell r="J819" t="str">
            <v>Budapest XVIII. kerület</v>
          </cell>
          <cell r="K819" t="str">
            <v>Fórián Regő</v>
          </cell>
          <cell r="M819" t="str">
            <v>Vladár Istvánné</v>
          </cell>
          <cell r="O819" t="str">
            <v>Budapest/Dél-Pest</v>
          </cell>
          <cell r="P819" t="str">
            <v>Budapest XVIII. kerület</v>
          </cell>
          <cell r="Q819" t="str">
            <v>csak B</v>
          </cell>
          <cell r="R819" t="str">
            <v>OK</v>
          </cell>
          <cell r="S819">
            <v>1</v>
          </cell>
          <cell r="T819" t="str">
            <v/>
          </cell>
          <cell r="U819">
            <v>1</v>
          </cell>
          <cell r="V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</row>
        <row r="820">
          <cell r="I820" t="str">
            <v>Szent Pantaleimon Görögkatolikus Óvoda, Általános Iskola és Alapfokú Művészeti Iskola</v>
          </cell>
          <cell r="J820" t="str">
            <v>Dunaújváros</v>
          </cell>
          <cell r="K820" t="str">
            <v>Francioso Dominik</v>
          </cell>
          <cell r="M820" t="str">
            <v>Sárai-Szabó Dóra</v>
          </cell>
          <cell r="O820" t="str">
            <v>Fejér/Dél</v>
          </cell>
          <cell r="P820" t="str">
            <v>Dunaújváros</v>
          </cell>
          <cell r="Q820" t="str">
            <v>A vagy B</v>
          </cell>
          <cell r="R820" t="str">
            <v>OK</v>
          </cell>
          <cell r="S820">
            <v>3</v>
          </cell>
          <cell r="T820" t="str">
            <v/>
          </cell>
          <cell r="U820">
            <v>1</v>
          </cell>
          <cell r="V820">
            <v>1</v>
          </cell>
          <cell r="AB820" t="str">
            <v/>
          </cell>
          <cell r="AC820" t="str">
            <v/>
          </cell>
          <cell r="AD820">
            <v>0</v>
          </cell>
          <cell r="AE820">
            <v>0</v>
          </cell>
        </row>
        <row r="821">
          <cell r="I821" t="str">
            <v>Huszár Gál Gimnázium, Általános Iskola, Alapfokú Művészeti Iskola és Óvoda</v>
          </cell>
          <cell r="J821" t="str">
            <v>Debrecen</v>
          </cell>
          <cell r="K821" t="str">
            <v>Galambos Áron</v>
          </cell>
          <cell r="M821" t="str">
            <v>Simon Tamásné</v>
          </cell>
          <cell r="O821" t="str">
            <v>Hajdú-Bihar</v>
          </cell>
          <cell r="P821" t="str">
            <v/>
          </cell>
          <cell r="Q821" t="str">
            <v>csak B</v>
          </cell>
          <cell r="R821" t="str">
            <v>OK</v>
          </cell>
          <cell r="S821">
            <v>6</v>
          </cell>
          <cell r="T821" t="str">
            <v/>
          </cell>
          <cell r="U821" t="str">
            <v/>
          </cell>
          <cell r="V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</row>
        <row r="822">
          <cell r="I822" t="str">
            <v>Boldog Brenner János Általános Iskola és Gimnázium</v>
          </cell>
          <cell r="J822" t="str">
            <v>Szombathely</v>
          </cell>
          <cell r="K822" t="str">
            <v>Gálos Domonkos</v>
          </cell>
          <cell r="M822" t="str">
            <v>Fertőszegi Péter</v>
          </cell>
          <cell r="O822" t="str">
            <v>Vas</v>
          </cell>
          <cell r="P822" t="str">
            <v/>
          </cell>
          <cell r="Q822" t="str">
            <v>csak B</v>
          </cell>
          <cell r="R822" t="str">
            <v>OK</v>
          </cell>
          <cell r="S822">
            <v>9</v>
          </cell>
          <cell r="T822" t="str">
            <v/>
          </cell>
          <cell r="U822">
            <v>1</v>
          </cell>
          <cell r="V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</row>
        <row r="823">
          <cell r="I823" t="str">
            <v>Seregélyesi Baptista Általános Iskola és Alapfokú Művészeti Iskola</v>
          </cell>
          <cell r="J823" t="str">
            <v>Seregélyes</v>
          </cell>
          <cell r="K823" t="str">
            <v>Gelencsér Dávid Bence</v>
          </cell>
          <cell r="M823" t="str">
            <v>Karkóné Lukácsy Marianna</v>
          </cell>
          <cell r="O823" t="str">
            <v>Fejér/Székesfehérvár</v>
          </cell>
          <cell r="P823" t="str">
            <v>Seregélyes</v>
          </cell>
          <cell r="Q823" t="str">
            <v>A vagy B</v>
          </cell>
          <cell r="R823" t="str">
            <v>OK</v>
          </cell>
          <cell r="S823">
            <v>3</v>
          </cell>
          <cell r="T823" t="str">
            <v/>
          </cell>
          <cell r="U823">
            <v>1</v>
          </cell>
          <cell r="V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</row>
        <row r="824">
          <cell r="I824" t="str">
            <v>Tapolcai Bárdos Lajos Általános Iskola</v>
          </cell>
          <cell r="J824" t="str">
            <v>Tapolca</v>
          </cell>
          <cell r="K824" t="str">
            <v>Giczi Dominik</v>
          </cell>
          <cell r="M824" t="str">
            <v>Gyarmati Zoltánné</v>
          </cell>
          <cell r="O824" t="str">
            <v>Veszprém</v>
          </cell>
          <cell r="P824" t="str">
            <v/>
          </cell>
          <cell r="Q824" t="str">
            <v>csak B</v>
          </cell>
          <cell r="R824" t="str">
            <v>OK</v>
          </cell>
          <cell r="S824">
            <v>5</v>
          </cell>
          <cell r="T824" t="str">
            <v/>
          </cell>
          <cell r="U824" t="str">
            <v/>
          </cell>
          <cell r="V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</row>
        <row r="825">
          <cell r="I825" t="str">
            <v>Békéscsabai Belvárosi Általános Iskola és Gimnázium</v>
          </cell>
          <cell r="J825" t="str">
            <v>Békéscsaba</v>
          </cell>
          <cell r="K825" t="str">
            <v>Giricz Levente</v>
          </cell>
          <cell r="M825" t="str">
            <v>Zleovszki Alíz</v>
          </cell>
          <cell r="O825" t="str">
            <v>Békés</v>
          </cell>
          <cell r="P825" t="str">
            <v/>
          </cell>
          <cell r="Q825" t="str">
            <v>csak B</v>
          </cell>
          <cell r="R825" t="str">
            <v>OK</v>
          </cell>
          <cell r="S825">
            <v>7</v>
          </cell>
          <cell r="T825" t="str">
            <v/>
          </cell>
          <cell r="U825">
            <v>1</v>
          </cell>
          <cell r="V825">
            <v>1</v>
          </cell>
          <cell r="AB825" t="str">
            <v/>
          </cell>
          <cell r="AC825" t="str">
            <v/>
          </cell>
          <cell r="AD825">
            <v>2</v>
          </cell>
          <cell r="AE825">
            <v>0</v>
          </cell>
        </row>
        <row r="826">
          <cell r="I826" t="str">
            <v>Budapest I. Kerületi Szilágyi Erzsébet Gimnázium</v>
          </cell>
          <cell r="J826" t="str">
            <v>Budapest I. kerület</v>
          </cell>
          <cell r="K826" t="str">
            <v>Gombás Bernárd</v>
          </cell>
          <cell r="M826" t="str">
            <v>Bácskai Barbara</v>
          </cell>
          <cell r="O826" t="str">
            <v>Budapest/Buda</v>
          </cell>
          <cell r="P826" t="str">
            <v>Budapest I. kerület</v>
          </cell>
          <cell r="Q826" t="str">
            <v>csak B</v>
          </cell>
          <cell r="R826" t="str">
            <v>OK</v>
          </cell>
          <cell r="S826">
            <v>1</v>
          </cell>
          <cell r="T826" t="str">
            <v/>
          </cell>
          <cell r="U826">
            <v>1</v>
          </cell>
          <cell r="V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</row>
        <row r="827">
          <cell r="I827" t="str">
            <v>Kaposvári Kodály Zoltán Központi Általános Iskola</v>
          </cell>
          <cell r="J827" t="str">
            <v>Kaposvár</v>
          </cell>
          <cell r="K827" t="str">
            <v>Gundy Lőrinc</v>
          </cell>
          <cell r="M827" t="str">
            <v>Csatos Zsolt</v>
          </cell>
          <cell r="O827" t="str">
            <v>Somogy</v>
          </cell>
          <cell r="P827" t="str">
            <v/>
          </cell>
          <cell r="Q827" t="str">
            <v>csak B</v>
          </cell>
          <cell r="R827" t="str">
            <v>OK</v>
          </cell>
          <cell r="S827">
            <v>9</v>
          </cell>
          <cell r="T827" t="str">
            <v/>
          </cell>
          <cell r="U827">
            <v>1</v>
          </cell>
          <cell r="V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</row>
        <row r="828">
          <cell r="I828" t="str">
            <v>Szegedi Jerney János Általános Iskola</v>
          </cell>
          <cell r="J828" t="str">
            <v>Szeged</v>
          </cell>
          <cell r="K828" t="str">
            <v>Györfi Dávid Raul</v>
          </cell>
          <cell r="M828" t="str">
            <v>Sutus Valentin</v>
          </cell>
          <cell r="O828" t="str">
            <v>Csongrád-Csanád</v>
          </cell>
          <cell r="P828" t="str">
            <v/>
          </cell>
          <cell r="Q828" t="str">
            <v>csak B</v>
          </cell>
          <cell r="R828" t="str">
            <v>OK</v>
          </cell>
          <cell r="S828">
            <v>7</v>
          </cell>
          <cell r="T828" t="str">
            <v/>
          </cell>
          <cell r="U828" t="str">
            <v/>
          </cell>
          <cell r="V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</row>
        <row r="829">
          <cell r="I829" t="str">
            <v>Bagodi Fekete István Általános Iskola</v>
          </cell>
          <cell r="J829" t="str">
            <v>Bagod</v>
          </cell>
          <cell r="K829" t="str">
            <v>Gyuk Donát Zsolt</v>
          </cell>
          <cell r="M829" t="str">
            <v>Käsz Ferenc</v>
          </cell>
          <cell r="O829" t="str">
            <v>Zala</v>
          </cell>
          <cell r="P829" t="str">
            <v/>
          </cell>
          <cell r="Q829" t="str">
            <v>csak B</v>
          </cell>
          <cell r="R829" t="str">
            <v>OK</v>
          </cell>
          <cell r="S829">
            <v>9</v>
          </cell>
          <cell r="T829" t="str">
            <v/>
          </cell>
          <cell r="U829">
            <v>1</v>
          </cell>
          <cell r="V829">
            <v>0</v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</row>
        <row r="830">
          <cell r="I830" t="str">
            <v>Budapest XX. Kerületi Kossuth Lajos Gimnázium</v>
          </cell>
          <cell r="J830" t="str">
            <v>Budapest XX. kerület</v>
          </cell>
          <cell r="K830" t="str">
            <v>Hegedüs Péter</v>
          </cell>
          <cell r="M830" t="str">
            <v>Hajdu Enikő</v>
          </cell>
          <cell r="O830" t="str">
            <v>Budapest/Dél-Pest</v>
          </cell>
          <cell r="P830" t="str">
            <v>Budapest XX. kerület</v>
          </cell>
          <cell r="Q830" t="str">
            <v>csak B</v>
          </cell>
          <cell r="R830" t="str">
            <v>OK</v>
          </cell>
          <cell r="S830">
            <v>1</v>
          </cell>
          <cell r="T830" t="str">
            <v/>
          </cell>
          <cell r="U830">
            <v>1</v>
          </cell>
          <cell r="V830">
            <v>1</v>
          </cell>
          <cell r="AB830" t="str">
            <v/>
          </cell>
          <cell r="AC830" t="str">
            <v/>
          </cell>
          <cell r="AD830">
            <v>2</v>
          </cell>
          <cell r="AE830">
            <v>0</v>
          </cell>
        </row>
        <row r="831">
          <cell r="I831" t="str">
            <v>Tapolcai Bárdos Lajos Általános Iskola</v>
          </cell>
          <cell r="J831" t="str">
            <v>Tapolca</v>
          </cell>
          <cell r="K831" t="str">
            <v>Hobok Balázs</v>
          </cell>
          <cell r="M831" t="str">
            <v>Gyarmati Zoltánné</v>
          </cell>
          <cell r="O831" t="str">
            <v>Veszprém</v>
          </cell>
          <cell r="P831" t="str">
            <v/>
          </cell>
          <cell r="Q831" t="str">
            <v>csak B</v>
          </cell>
          <cell r="R831" t="str">
            <v>OK</v>
          </cell>
          <cell r="S831">
            <v>5</v>
          </cell>
          <cell r="T831" t="str">
            <v/>
          </cell>
          <cell r="U831" t="str">
            <v/>
          </cell>
          <cell r="V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</row>
        <row r="832">
          <cell r="I832" t="str">
            <v>Tapolcai Bárdos Lajos Általános Iskola</v>
          </cell>
          <cell r="J832" t="str">
            <v>Tapolca</v>
          </cell>
          <cell r="K832" t="str">
            <v>Horváth Bence</v>
          </cell>
          <cell r="M832" t="str">
            <v>Gyarmati Zoltánné</v>
          </cell>
          <cell r="O832" t="str">
            <v>Veszprém</v>
          </cell>
          <cell r="P832" t="str">
            <v/>
          </cell>
          <cell r="Q832" t="str">
            <v>csak B</v>
          </cell>
          <cell r="R832" t="str">
            <v>OK</v>
          </cell>
          <cell r="S832">
            <v>5</v>
          </cell>
          <cell r="T832" t="str">
            <v/>
          </cell>
          <cell r="U832">
            <v>1</v>
          </cell>
          <cell r="V832">
            <v>1</v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</row>
        <row r="833">
          <cell r="I833" t="str">
            <v>Móri Radnóti Miklós Általános Iskola</v>
          </cell>
          <cell r="J833" t="str">
            <v>Mór</v>
          </cell>
          <cell r="K833" t="str">
            <v>Horváth Patrik</v>
          </cell>
          <cell r="M833" t="str">
            <v>Tomcsányiné Kunos Zsuzsa</v>
          </cell>
          <cell r="O833" t="str">
            <v>Fejér/Észak</v>
          </cell>
          <cell r="P833" t="str">
            <v>Mór</v>
          </cell>
          <cell r="Q833" t="str">
            <v>csak B</v>
          </cell>
          <cell r="R833" t="str">
            <v>OK</v>
          </cell>
          <cell r="S833">
            <v>3</v>
          </cell>
          <cell r="T833" t="str">
            <v/>
          </cell>
          <cell r="U833">
            <v>1</v>
          </cell>
          <cell r="V833">
            <v>1</v>
          </cell>
          <cell r="AB833" t="str">
            <v/>
          </cell>
          <cell r="AC833" t="str">
            <v/>
          </cell>
          <cell r="AD833">
            <v>4</v>
          </cell>
          <cell r="AE833">
            <v>0</v>
          </cell>
        </row>
        <row r="834">
          <cell r="I834" t="str">
            <v>Szabadegyházi Kossuth Lajos Általános Iskola</v>
          </cell>
          <cell r="J834" t="str">
            <v>Szabadegyháza</v>
          </cell>
          <cell r="K834" t="str">
            <v>Horváth Zsombor</v>
          </cell>
          <cell r="M834" t="str">
            <v>Rittler Gábor Győző</v>
          </cell>
          <cell r="O834" t="str">
            <v>Fejér/Észak</v>
          </cell>
          <cell r="P834" t="str">
            <v>Szabadegyháza</v>
          </cell>
          <cell r="Q834" t="str">
            <v>csak A</v>
          </cell>
          <cell r="R834" t="str">
            <v>hiba</v>
          </cell>
          <cell r="S834">
            <v>3</v>
          </cell>
          <cell r="T834" t="str">
            <v>Névütközés!</v>
          </cell>
          <cell r="U834" t="str">
            <v/>
          </cell>
          <cell r="V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</row>
        <row r="835">
          <cell r="I835" t="str">
            <v>Zamárdi Fekete István Általános Iskola</v>
          </cell>
          <cell r="J835" t="str">
            <v>Zamárdi</v>
          </cell>
          <cell r="K835" t="str">
            <v>Horváth-Hajmási Előd</v>
          </cell>
          <cell r="M835" t="str">
            <v>Galó Tibor</v>
          </cell>
          <cell r="O835" t="str">
            <v>Somogy</v>
          </cell>
          <cell r="P835" t="str">
            <v/>
          </cell>
          <cell r="Q835" t="str">
            <v>csak B</v>
          </cell>
          <cell r="R835" t="str">
            <v>OK</v>
          </cell>
          <cell r="S835">
            <v>9</v>
          </cell>
          <cell r="T835" t="str">
            <v/>
          </cell>
          <cell r="U835">
            <v>1</v>
          </cell>
          <cell r="V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</row>
        <row r="836">
          <cell r="I836" t="str">
            <v>Ádám Jenő Általános Iskola és Alapfokú Művészeti Iskola</v>
          </cell>
          <cell r="J836" t="str">
            <v>Bordány</v>
          </cell>
          <cell r="K836" t="str">
            <v>Hődör Dávid Zalán</v>
          </cell>
          <cell r="M836" t="str">
            <v>Kiss Csaba</v>
          </cell>
          <cell r="N836" t="str">
            <v>Bálint Lászlóné</v>
          </cell>
          <cell r="O836" t="str">
            <v>Csongrád-Csanád</v>
          </cell>
          <cell r="P836" t="str">
            <v/>
          </cell>
          <cell r="Q836" t="str">
            <v>A vagy B</v>
          </cell>
          <cell r="R836" t="str">
            <v>OK</v>
          </cell>
          <cell r="S836">
            <v>7</v>
          </cell>
          <cell r="T836" t="str">
            <v/>
          </cell>
          <cell r="U836">
            <v>1</v>
          </cell>
          <cell r="V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</row>
        <row r="837">
          <cell r="I837" t="str">
            <v>Dánszentmiklósi Ady Endre Általános Iskola és Alapfokú Művészeti Iskola</v>
          </cell>
          <cell r="J837" t="str">
            <v>Dánszentmiklós</v>
          </cell>
          <cell r="K837" t="str">
            <v>Inoka János</v>
          </cell>
          <cell r="M837" t="str">
            <v>Hrubi Dénesné</v>
          </cell>
          <cell r="O837" t="str">
            <v>Pest /Dél</v>
          </cell>
          <cell r="P837" t="str">
            <v>Dánszentmiklós</v>
          </cell>
          <cell r="Q837" t="str">
            <v>csak B</v>
          </cell>
          <cell r="R837" t="str">
            <v>OK</v>
          </cell>
          <cell r="S837">
            <v>2</v>
          </cell>
          <cell r="T837" t="str">
            <v/>
          </cell>
          <cell r="U837" t="str">
            <v/>
          </cell>
          <cell r="V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</row>
        <row r="838">
          <cell r="I838" t="str">
            <v>Gubányi Károly Általános Iskola</v>
          </cell>
          <cell r="J838" t="str">
            <v>Pilis</v>
          </cell>
          <cell r="K838" t="str">
            <v>Jákói Balázs</v>
          </cell>
          <cell r="M838" t="str">
            <v>Kovács Péter</v>
          </cell>
          <cell r="O838" t="str">
            <v>Pest /Dél</v>
          </cell>
          <cell r="P838" t="str">
            <v>Pilis</v>
          </cell>
          <cell r="Q838" t="str">
            <v>csak B</v>
          </cell>
          <cell r="R838" t="str">
            <v>OK</v>
          </cell>
          <cell r="S838">
            <v>2</v>
          </cell>
          <cell r="T838" t="str">
            <v/>
          </cell>
          <cell r="U838">
            <v>1</v>
          </cell>
          <cell r="V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</row>
        <row r="839">
          <cell r="I839" t="str">
            <v>Debreceni Kazinczy Ferenc Általános Iskola és Alapfokú Művészeti Iskola</v>
          </cell>
          <cell r="J839" t="str">
            <v>Debrecen</v>
          </cell>
          <cell r="K839" t="str">
            <v>Jóga Zalán Kristóf</v>
          </cell>
          <cell r="M839" t="str">
            <v>Martinovics Ferenc Péter</v>
          </cell>
          <cell r="O839" t="str">
            <v>Hajdú-Bihar</v>
          </cell>
          <cell r="P839" t="str">
            <v/>
          </cell>
          <cell r="Q839" t="str">
            <v>A vagy B</v>
          </cell>
          <cell r="R839" t="str">
            <v>OK</v>
          </cell>
          <cell r="S839">
            <v>6</v>
          </cell>
          <cell r="T839" t="str">
            <v/>
          </cell>
          <cell r="U839">
            <v>1</v>
          </cell>
          <cell r="V839">
            <v>1</v>
          </cell>
          <cell r="AB839" t="str">
            <v/>
          </cell>
          <cell r="AC839" t="str">
            <v/>
          </cell>
          <cell r="AD839">
            <v>1</v>
          </cell>
          <cell r="AE839">
            <v>0</v>
          </cell>
        </row>
        <row r="840">
          <cell r="I840" t="str">
            <v>Szent Pantaleimon Görögkatolikus Óvoda, Általános Iskola és Alapfokú Művészeti Iskola</v>
          </cell>
          <cell r="J840" t="str">
            <v>Dunaújváros</v>
          </cell>
          <cell r="K840" t="str">
            <v>Jónás Patrik Zoltán</v>
          </cell>
          <cell r="M840" t="str">
            <v>Sárai-Szabó Dóra</v>
          </cell>
          <cell r="O840" t="str">
            <v>Fejér/Dél</v>
          </cell>
          <cell r="P840" t="str">
            <v>Dunaújváros</v>
          </cell>
          <cell r="Q840" t="str">
            <v>csak B</v>
          </cell>
          <cell r="R840" t="str">
            <v>OK</v>
          </cell>
          <cell r="S840">
            <v>3</v>
          </cell>
          <cell r="T840" t="str">
            <v/>
          </cell>
          <cell r="U840" t="str">
            <v/>
          </cell>
          <cell r="V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</row>
        <row r="841">
          <cell r="I841" t="str">
            <v>Szent László Görögkatolikus Gimnázium és Technikum</v>
          </cell>
          <cell r="J841" t="str">
            <v>Debrecen</v>
          </cell>
          <cell r="K841" t="str">
            <v>Jungvirth Jázon</v>
          </cell>
          <cell r="M841" t="str">
            <v>Kovács Judit</v>
          </cell>
          <cell r="N841" t="str">
            <v>Mester József</v>
          </cell>
          <cell r="O841" t="str">
            <v>Hajdú-Bihar</v>
          </cell>
          <cell r="P841" t="str">
            <v/>
          </cell>
          <cell r="Q841" t="str">
            <v>A vagy B</v>
          </cell>
          <cell r="R841" t="str">
            <v>OK</v>
          </cell>
          <cell r="S841">
            <v>6</v>
          </cell>
          <cell r="T841" t="str">
            <v/>
          </cell>
          <cell r="U841">
            <v>1</v>
          </cell>
          <cell r="V841">
            <v>1</v>
          </cell>
          <cell r="AB841" t="str">
            <v/>
          </cell>
          <cell r="AC841" t="str">
            <v/>
          </cell>
          <cell r="AD841">
            <v>6</v>
          </cell>
          <cell r="AE841">
            <v>0</v>
          </cell>
        </row>
        <row r="842">
          <cell r="I842" t="str">
            <v>Újszászi Vörösmarty Mihály Általános Iskola</v>
          </cell>
          <cell r="J842" t="str">
            <v>Újszász</v>
          </cell>
          <cell r="K842" t="str">
            <v>Kanalas Renátó</v>
          </cell>
          <cell r="M842" t="str">
            <v>Tóth Gábor</v>
          </cell>
          <cell r="O842" t="str">
            <v>Jász-Nagykun-Szolnok</v>
          </cell>
          <cell r="P842" t="str">
            <v/>
          </cell>
          <cell r="Q842" t="str">
            <v>csak B</v>
          </cell>
          <cell r="R842" t="str">
            <v>OK</v>
          </cell>
          <cell r="S842">
            <v>10</v>
          </cell>
          <cell r="T842" t="str">
            <v/>
          </cell>
          <cell r="U842">
            <v>1</v>
          </cell>
          <cell r="V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</row>
        <row r="843">
          <cell r="I843" t="str">
            <v>Újszászi Vörösmarty Mihály Általános Iskola</v>
          </cell>
          <cell r="J843" t="str">
            <v>Újszász</v>
          </cell>
          <cell r="K843" t="str">
            <v>Kanalas Richárd</v>
          </cell>
          <cell r="M843" t="str">
            <v>Tóth Gábor</v>
          </cell>
          <cell r="O843" t="str">
            <v>Jász-Nagykun-Szolnok</v>
          </cell>
          <cell r="P843" t="str">
            <v/>
          </cell>
          <cell r="Q843" t="str">
            <v>csak B</v>
          </cell>
          <cell r="R843" t="str">
            <v>OK</v>
          </cell>
          <cell r="S843">
            <v>10</v>
          </cell>
          <cell r="T843" t="str">
            <v/>
          </cell>
          <cell r="U843" t="str">
            <v/>
          </cell>
          <cell r="V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</row>
        <row r="844">
          <cell r="I844" t="str">
            <v>Veres Pálné Gimnázium</v>
          </cell>
          <cell r="J844" t="str">
            <v>Budapest V. kerület</v>
          </cell>
          <cell r="K844" t="str">
            <v>Katona Mátyás</v>
          </cell>
          <cell r="M844" t="str">
            <v>Kertész Dávid Péter</v>
          </cell>
          <cell r="O844" t="str">
            <v>Budapest/Észak-Pest</v>
          </cell>
          <cell r="P844" t="str">
            <v>Budapest V. kerület</v>
          </cell>
          <cell r="Q844" t="str">
            <v>csak B</v>
          </cell>
          <cell r="R844" t="str">
            <v>OK</v>
          </cell>
          <cell r="S844">
            <v>1</v>
          </cell>
          <cell r="T844" t="str">
            <v/>
          </cell>
          <cell r="U844">
            <v>1</v>
          </cell>
          <cell r="V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</row>
        <row r="845">
          <cell r="I845" t="str">
            <v>Szabadegyházi Kossuth Lajos Általános Iskola</v>
          </cell>
          <cell r="J845" t="str">
            <v>Szabadegyháza</v>
          </cell>
          <cell r="K845" t="str">
            <v>Kelemen Roland</v>
          </cell>
          <cell r="M845" t="str">
            <v>Rittler Gábor Győző</v>
          </cell>
          <cell r="O845" t="str">
            <v>Fejér/Észak</v>
          </cell>
          <cell r="P845" t="str">
            <v>Szabadegyháza</v>
          </cell>
          <cell r="Q845" t="str">
            <v>csak B</v>
          </cell>
          <cell r="R845" t="str">
            <v>OK</v>
          </cell>
          <cell r="S845">
            <v>3</v>
          </cell>
          <cell r="T845" t="str">
            <v/>
          </cell>
          <cell r="U845">
            <v>1</v>
          </cell>
          <cell r="V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</row>
        <row r="846">
          <cell r="I846" t="str">
            <v>Batsányi János Gimnázium és Kollégium</v>
          </cell>
          <cell r="J846" t="str">
            <v>Tapolca</v>
          </cell>
          <cell r="K846" t="str">
            <v>Kellner Márton Miklós</v>
          </cell>
          <cell r="M846" t="str">
            <v>Havasi Gábor</v>
          </cell>
          <cell r="O846" t="str">
            <v>Veszprém</v>
          </cell>
          <cell r="P846" t="str">
            <v/>
          </cell>
          <cell r="Q846" t="str">
            <v>csak B</v>
          </cell>
          <cell r="R846" t="str">
            <v>OK</v>
          </cell>
          <cell r="S846">
            <v>5</v>
          </cell>
          <cell r="T846" t="str">
            <v/>
          </cell>
          <cell r="U846" t="str">
            <v/>
          </cell>
          <cell r="V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</row>
        <row r="847">
          <cell r="I847" t="str">
            <v>Kispesti Puskás Ferenc Általános Iskola</v>
          </cell>
          <cell r="J847" t="str">
            <v>Budapest XIX. kerület</v>
          </cell>
          <cell r="K847" t="str">
            <v>Kincses Norbert</v>
          </cell>
          <cell r="M847" t="str">
            <v>Ábrahám Dániel Zoltán</v>
          </cell>
          <cell r="O847" t="str">
            <v>Budapest/Dél-Pest</v>
          </cell>
          <cell r="P847" t="str">
            <v>Budapest XIX. kerület</v>
          </cell>
          <cell r="Q847" t="str">
            <v>A vagy B</v>
          </cell>
          <cell r="R847" t="str">
            <v>OK</v>
          </cell>
          <cell r="S847">
            <v>1</v>
          </cell>
          <cell r="T847" t="str">
            <v/>
          </cell>
          <cell r="V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</row>
        <row r="848">
          <cell r="I848" t="str">
            <v>Debreceni Ady Endre Gimnázium</v>
          </cell>
          <cell r="J848" t="str">
            <v>Debrecen</v>
          </cell>
          <cell r="K848" t="str">
            <v>Kiss Balázs</v>
          </cell>
          <cell r="M848" t="str">
            <v>Demeter Ádám</v>
          </cell>
          <cell r="O848" t="str">
            <v>Hajdú-Bihar</v>
          </cell>
          <cell r="P848" t="str">
            <v/>
          </cell>
          <cell r="Q848" t="str">
            <v>csak B</v>
          </cell>
          <cell r="R848" t="str">
            <v>OK</v>
          </cell>
          <cell r="S848">
            <v>6</v>
          </cell>
          <cell r="T848" t="str">
            <v/>
          </cell>
          <cell r="U848" t="str">
            <v/>
          </cell>
          <cell r="V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</row>
        <row r="849">
          <cell r="I849" t="str">
            <v>Gyulai Implom József Általános Iskola</v>
          </cell>
          <cell r="J849" t="str">
            <v>Gyula</v>
          </cell>
          <cell r="K849" t="str">
            <v>Kiss Kevin</v>
          </cell>
          <cell r="M849" t="str">
            <v>Kovács Katalin</v>
          </cell>
          <cell r="O849" t="str">
            <v>Békés</v>
          </cell>
          <cell r="P849" t="str">
            <v/>
          </cell>
          <cell r="Q849" t="str">
            <v>csak B</v>
          </cell>
          <cell r="R849" t="str">
            <v>OK</v>
          </cell>
          <cell r="S849">
            <v>7</v>
          </cell>
          <cell r="T849" t="str">
            <v/>
          </cell>
          <cell r="U849">
            <v>1</v>
          </cell>
          <cell r="V849">
            <v>1</v>
          </cell>
          <cell r="AB849" t="str">
            <v/>
          </cell>
          <cell r="AC849" t="str">
            <v/>
          </cell>
          <cell r="AD849">
            <v>1</v>
          </cell>
          <cell r="AE849">
            <v>0</v>
          </cell>
        </row>
        <row r="850">
          <cell r="I850" t="str">
            <v>Újszászi Vörösmarty Mihály Általános Iskola</v>
          </cell>
          <cell r="J850" t="str">
            <v>Újszász</v>
          </cell>
          <cell r="K850" t="str">
            <v>Knapich Pál</v>
          </cell>
          <cell r="M850" t="str">
            <v>Tóth Gábor</v>
          </cell>
          <cell r="O850" t="str">
            <v>Jász-Nagykun-Szolnok</v>
          </cell>
          <cell r="P850" t="str">
            <v/>
          </cell>
          <cell r="Q850" t="str">
            <v>csak B</v>
          </cell>
          <cell r="R850" t="str">
            <v>OK</v>
          </cell>
          <cell r="S850">
            <v>10</v>
          </cell>
          <cell r="T850" t="str">
            <v/>
          </cell>
          <cell r="U850" t="str">
            <v/>
          </cell>
          <cell r="V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</row>
        <row r="851">
          <cell r="I851" t="str">
            <v>Újszászi Vörösmarty Mihály Általános Iskola</v>
          </cell>
          <cell r="J851" t="str">
            <v>Újszász</v>
          </cell>
          <cell r="K851" t="str">
            <v>Kocsis-Király Vajk</v>
          </cell>
          <cell r="M851" t="str">
            <v>Tóth Gábor</v>
          </cell>
          <cell r="O851" t="str">
            <v>Jász-Nagykun-Szolnok</v>
          </cell>
          <cell r="P851" t="str">
            <v/>
          </cell>
          <cell r="Q851" t="str">
            <v>csak B</v>
          </cell>
          <cell r="R851" t="str">
            <v>OK</v>
          </cell>
          <cell r="S851">
            <v>10</v>
          </cell>
          <cell r="T851" t="str">
            <v/>
          </cell>
          <cell r="U851" t="str">
            <v/>
          </cell>
          <cell r="V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</row>
        <row r="852">
          <cell r="I852" t="str">
            <v>Csertán Sándor Általános Iskola</v>
          </cell>
          <cell r="J852" t="str">
            <v>Alsónemesapáti</v>
          </cell>
          <cell r="K852" t="str">
            <v>Kocsmár Joakim</v>
          </cell>
          <cell r="M852" t="str">
            <v>Vincze Enikő Márta</v>
          </cell>
          <cell r="O852" t="str">
            <v>Zala</v>
          </cell>
          <cell r="P852" t="str">
            <v/>
          </cell>
          <cell r="Q852" t="str">
            <v>csak B</v>
          </cell>
          <cell r="R852" t="str">
            <v>OK</v>
          </cell>
          <cell r="S852">
            <v>9</v>
          </cell>
          <cell r="T852" t="str">
            <v/>
          </cell>
          <cell r="U852">
            <v>1</v>
          </cell>
          <cell r="V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</row>
        <row r="853">
          <cell r="I853" t="str">
            <v>Békéscsabai Petőfi Utcai Általános Iskola</v>
          </cell>
          <cell r="J853" t="str">
            <v>Békéscsaba</v>
          </cell>
          <cell r="K853" t="str">
            <v>Kólya Gergely</v>
          </cell>
          <cell r="M853" t="str">
            <v>Hegedűs József</v>
          </cell>
          <cell r="O853" t="str">
            <v>Békés</v>
          </cell>
          <cell r="P853" t="str">
            <v/>
          </cell>
          <cell r="Q853" t="str">
            <v>csak B</v>
          </cell>
          <cell r="R853" t="str">
            <v>OK</v>
          </cell>
          <cell r="S853">
            <v>7</v>
          </cell>
          <cell r="T853" t="str">
            <v/>
          </cell>
          <cell r="U853">
            <v>1</v>
          </cell>
          <cell r="V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</row>
        <row r="854">
          <cell r="I854" t="str">
            <v>Szolnoki Fiumei Úti Általános Iskola</v>
          </cell>
          <cell r="J854" t="str">
            <v>Szolnok</v>
          </cell>
          <cell r="K854" t="str">
            <v>Kovács Alex</v>
          </cell>
          <cell r="M854" t="str">
            <v>Móczó Gábor</v>
          </cell>
          <cell r="O854" t="str">
            <v>Jász-Nagykun-Szolnok</v>
          </cell>
          <cell r="P854" t="str">
            <v/>
          </cell>
          <cell r="Q854" t="str">
            <v>csak B</v>
          </cell>
          <cell r="R854" t="str">
            <v>OK</v>
          </cell>
          <cell r="S854">
            <v>10</v>
          </cell>
          <cell r="T854" t="str">
            <v/>
          </cell>
          <cell r="U854" t="str">
            <v/>
          </cell>
          <cell r="V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</row>
        <row r="855">
          <cell r="I855" t="str">
            <v>Magvető Református Magyar - Angol Két Tanítási Nyelvű Általános Iskola és Óvoda</v>
          </cell>
          <cell r="J855" t="str">
            <v>Gyula</v>
          </cell>
          <cell r="K855" t="str">
            <v>Kovács Botond</v>
          </cell>
          <cell r="M855" t="str">
            <v>Dávid Szilvia</v>
          </cell>
          <cell r="O855" t="str">
            <v>Békés</v>
          </cell>
          <cell r="P855" t="str">
            <v/>
          </cell>
          <cell r="Q855" t="str">
            <v>csak B</v>
          </cell>
          <cell r="R855" t="str">
            <v>OK</v>
          </cell>
          <cell r="S855">
            <v>7</v>
          </cell>
          <cell r="T855" t="str">
            <v/>
          </cell>
          <cell r="U855" t="str">
            <v/>
          </cell>
          <cell r="V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</row>
        <row r="856">
          <cell r="I856" t="str">
            <v>Pesthidegkúti Waldorf Általános Iskola, Gimnázium és Alapfokú Művészeti Iskola</v>
          </cell>
          <cell r="J856" t="str">
            <v>Budapest II. kerület</v>
          </cell>
          <cell r="K856" t="str">
            <v>Környey Bendegúz</v>
          </cell>
          <cell r="M856" t="str">
            <v>Kovács Attila</v>
          </cell>
          <cell r="O856" t="str">
            <v>Budapest/Buda</v>
          </cell>
          <cell r="P856" t="str">
            <v>Budapest II. kerület</v>
          </cell>
          <cell r="Q856" t="str">
            <v>csak B</v>
          </cell>
          <cell r="R856" t="str">
            <v>OK</v>
          </cell>
          <cell r="S856">
            <v>1</v>
          </cell>
          <cell r="T856" t="str">
            <v/>
          </cell>
          <cell r="U856">
            <v>1</v>
          </cell>
          <cell r="V856">
            <v>1</v>
          </cell>
          <cell r="AB856" t="str">
            <v/>
          </cell>
          <cell r="AC856" t="str">
            <v/>
          </cell>
          <cell r="AD856">
            <v>0</v>
          </cell>
          <cell r="AE856">
            <v>0</v>
          </cell>
        </row>
        <row r="857">
          <cell r="I857" t="str">
            <v>Nyíregyházi Evangélikus Kossuth Lajos Gimnázium</v>
          </cell>
          <cell r="J857" t="str">
            <v>Nyíregyháza</v>
          </cell>
          <cell r="K857" t="str">
            <v>Kranyik Botond Soma</v>
          </cell>
          <cell r="M857" t="str">
            <v>Mátyási Péter</v>
          </cell>
          <cell r="O857" t="str">
            <v>Szabolcs-Szatmár-Bereg</v>
          </cell>
          <cell r="P857" t="str">
            <v/>
          </cell>
          <cell r="Q857" t="str">
            <v>csak B</v>
          </cell>
          <cell r="R857" t="str">
            <v>OK</v>
          </cell>
          <cell r="S857">
            <v>6</v>
          </cell>
          <cell r="T857" t="str">
            <v/>
          </cell>
          <cell r="U857">
            <v>1</v>
          </cell>
          <cell r="V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</row>
        <row r="858">
          <cell r="I858" t="str">
            <v>Pécsi Bártfa Utcai Általános Iskola</v>
          </cell>
          <cell r="J858" t="str">
            <v>Pécs</v>
          </cell>
          <cell r="K858" t="str">
            <v>Kremniczki Levente</v>
          </cell>
          <cell r="M858" t="str">
            <v>Horváth Tamás</v>
          </cell>
          <cell r="O858" t="str">
            <v>Baranya</v>
          </cell>
          <cell r="P858" t="str">
            <v/>
          </cell>
          <cell r="Q858" t="str">
            <v>csak B</v>
          </cell>
          <cell r="R858" t="str">
            <v>OK</v>
          </cell>
          <cell r="S858">
            <v>4</v>
          </cell>
          <cell r="T858" t="str">
            <v/>
          </cell>
          <cell r="U858">
            <v>1</v>
          </cell>
          <cell r="V858" t="str">
            <v/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</row>
        <row r="859">
          <cell r="I859" t="str">
            <v>Pécsi Bártfa Utcai Általános Iskola</v>
          </cell>
          <cell r="J859" t="str">
            <v>Pécs</v>
          </cell>
          <cell r="K859" t="str">
            <v>Kürti Bálint Zalán</v>
          </cell>
          <cell r="M859" t="str">
            <v>Horváth Tamás</v>
          </cell>
          <cell r="O859" t="str">
            <v>Baranya</v>
          </cell>
          <cell r="P859" t="str">
            <v/>
          </cell>
          <cell r="Q859" t="str">
            <v>csak B</v>
          </cell>
          <cell r="R859" t="str">
            <v>OK</v>
          </cell>
          <cell r="S859">
            <v>4</v>
          </cell>
          <cell r="T859" t="str">
            <v/>
          </cell>
          <cell r="U859">
            <v>1</v>
          </cell>
          <cell r="V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</row>
        <row r="860">
          <cell r="I860" t="str">
            <v>Újszászi Vörösmarty Mihály Általános Iskola</v>
          </cell>
          <cell r="J860" t="str">
            <v>Újszász</v>
          </cell>
          <cell r="K860" t="str">
            <v>Lakatos Kevin András</v>
          </cell>
          <cell r="M860" t="str">
            <v>Tóth Gábor</v>
          </cell>
          <cell r="O860" t="str">
            <v>Jász-Nagykun-Szolnok</v>
          </cell>
          <cell r="P860" t="str">
            <v/>
          </cell>
          <cell r="Q860" t="str">
            <v>csak B</v>
          </cell>
          <cell r="R860" t="str">
            <v>OK</v>
          </cell>
          <cell r="S860">
            <v>10</v>
          </cell>
          <cell r="T860" t="str">
            <v/>
          </cell>
          <cell r="U860" t="str">
            <v/>
          </cell>
          <cell r="V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</row>
        <row r="861">
          <cell r="I861" t="str">
            <v>Nagyboldogasszony Római Katolikus Gimnázium, Általános Iskola és Alapfokú Művészeti Iskola</v>
          </cell>
          <cell r="J861" t="str">
            <v>Kaposvár</v>
          </cell>
          <cell r="K861" t="str">
            <v>Láris Gergely</v>
          </cell>
          <cell r="M861" t="str">
            <v>Gundy Richárd</v>
          </cell>
          <cell r="O861" t="str">
            <v>Somogy</v>
          </cell>
          <cell r="P861" t="str">
            <v/>
          </cell>
          <cell r="Q861" t="str">
            <v>csak B</v>
          </cell>
          <cell r="R861" t="str">
            <v>OK</v>
          </cell>
          <cell r="S861">
            <v>9</v>
          </cell>
          <cell r="T861" t="str">
            <v/>
          </cell>
          <cell r="U861">
            <v>1</v>
          </cell>
          <cell r="V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</row>
        <row r="862">
          <cell r="I862" t="str">
            <v>Tapolcai Bárdos Lajos Általános Iskola</v>
          </cell>
          <cell r="J862" t="str">
            <v>Tapolca</v>
          </cell>
          <cell r="K862" t="str">
            <v>Lasancz Gergő</v>
          </cell>
          <cell r="M862" t="str">
            <v>Gyarmati Zoltánné</v>
          </cell>
          <cell r="O862" t="str">
            <v>Veszprém</v>
          </cell>
          <cell r="P862" t="str">
            <v/>
          </cell>
          <cell r="Q862" t="str">
            <v>csak B</v>
          </cell>
          <cell r="R862" t="str">
            <v>OK</v>
          </cell>
          <cell r="S862">
            <v>5</v>
          </cell>
          <cell r="T862" t="str">
            <v/>
          </cell>
          <cell r="U862" t="str">
            <v/>
          </cell>
          <cell r="V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</row>
        <row r="863">
          <cell r="I863" t="str">
            <v>Tapolcai Bárdos Lajos Általános Iskola</v>
          </cell>
          <cell r="J863" t="str">
            <v>Tapolca</v>
          </cell>
          <cell r="K863" t="str">
            <v>Lendvai Norbert Erik</v>
          </cell>
          <cell r="M863" t="str">
            <v>Gyarmati Zoltánné</v>
          </cell>
          <cell r="O863" t="str">
            <v>Veszprém</v>
          </cell>
          <cell r="P863" t="str">
            <v/>
          </cell>
          <cell r="Q863" t="str">
            <v>csak B</v>
          </cell>
          <cell r="R863" t="str">
            <v>OK</v>
          </cell>
          <cell r="S863">
            <v>5</v>
          </cell>
          <cell r="T863" t="str">
            <v/>
          </cell>
          <cell r="U863" t="str">
            <v/>
          </cell>
          <cell r="V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</row>
        <row r="864">
          <cell r="I864" t="str">
            <v>Csertán Sándor Általános Iskola</v>
          </cell>
          <cell r="J864" t="str">
            <v>Alsónemesapáti</v>
          </cell>
          <cell r="K864" t="str">
            <v>Leng Gábor</v>
          </cell>
          <cell r="M864" t="str">
            <v>Vincze Enikő Márta</v>
          </cell>
          <cell r="O864" t="str">
            <v>Zala</v>
          </cell>
          <cell r="P864" t="str">
            <v/>
          </cell>
          <cell r="Q864" t="str">
            <v>csak B</v>
          </cell>
          <cell r="R864" t="str">
            <v>OK</v>
          </cell>
          <cell r="S864">
            <v>9</v>
          </cell>
          <cell r="T864" t="str">
            <v/>
          </cell>
          <cell r="U864">
            <v>1</v>
          </cell>
          <cell r="V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</row>
        <row r="865">
          <cell r="I865" t="str">
            <v>Szabadegyházi Kossuth Lajos Általános Iskola</v>
          </cell>
          <cell r="J865" t="str">
            <v>Szabadegyháza</v>
          </cell>
          <cell r="K865" t="str">
            <v>Lengyel Gábor</v>
          </cell>
          <cell r="M865" t="str">
            <v>Rittler Gábor Győző</v>
          </cell>
          <cell r="O865" t="str">
            <v>Fejér/Észak</v>
          </cell>
          <cell r="P865" t="str">
            <v>Szabadegyháza</v>
          </cell>
          <cell r="Q865" t="str">
            <v>csak B</v>
          </cell>
          <cell r="R865" t="str">
            <v>OK</v>
          </cell>
          <cell r="S865">
            <v>3</v>
          </cell>
          <cell r="T865" t="str">
            <v/>
          </cell>
          <cell r="U865">
            <v>1</v>
          </cell>
          <cell r="V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</row>
        <row r="866">
          <cell r="I866" t="str">
            <v>Fabriczius József Általános Iskola</v>
          </cell>
          <cell r="J866" t="str">
            <v>Veresegyház</v>
          </cell>
          <cell r="K866" t="str">
            <v>Lukács Ákos</v>
          </cell>
          <cell r="M866" t="str">
            <v>Reiszné Juszt Ágnes</v>
          </cell>
          <cell r="O866" t="str">
            <v>Pest/Észak</v>
          </cell>
          <cell r="P866" t="str">
            <v>Veresegyház</v>
          </cell>
          <cell r="Q866" t="str">
            <v>csak B</v>
          </cell>
          <cell r="R866" t="str">
            <v>OK</v>
          </cell>
          <cell r="S866">
            <v>2</v>
          </cell>
          <cell r="T866" t="str">
            <v/>
          </cell>
          <cell r="U866">
            <v>1</v>
          </cell>
          <cell r="V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</row>
        <row r="867">
          <cell r="I867" t="str">
            <v>Újszászi Vörösmarty Mihály Általános Iskola</v>
          </cell>
          <cell r="J867" t="str">
            <v>Újszász</v>
          </cell>
          <cell r="K867" t="str">
            <v>Lukács Sándor István</v>
          </cell>
          <cell r="M867" t="str">
            <v>Tóth Gábor</v>
          </cell>
          <cell r="O867" t="str">
            <v>Jász-Nagykun-Szolnok</v>
          </cell>
          <cell r="P867" t="str">
            <v/>
          </cell>
          <cell r="Q867" t="str">
            <v>csak B</v>
          </cell>
          <cell r="R867" t="str">
            <v>OK</v>
          </cell>
          <cell r="S867">
            <v>10</v>
          </cell>
          <cell r="T867" t="str">
            <v/>
          </cell>
          <cell r="U867" t="str">
            <v/>
          </cell>
          <cell r="V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</row>
        <row r="868">
          <cell r="I868" t="str">
            <v>Ádám Jenő Általános Iskola és Alapfokú Művészeti Iskola</v>
          </cell>
          <cell r="J868" t="str">
            <v>Bordány</v>
          </cell>
          <cell r="K868" t="str">
            <v>Makra Boldizsár</v>
          </cell>
          <cell r="M868" t="str">
            <v>Kiss Csaba</v>
          </cell>
          <cell r="N868" t="str">
            <v>Bálint Lászlóné</v>
          </cell>
          <cell r="O868" t="str">
            <v>Csongrád-Csanád</v>
          </cell>
          <cell r="P868" t="str">
            <v/>
          </cell>
          <cell r="Q868" t="str">
            <v>csak B</v>
          </cell>
          <cell r="R868" t="str">
            <v>OK</v>
          </cell>
          <cell r="S868">
            <v>7</v>
          </cell>
          <cell r="T868" t="str">
            <v/>
          </cell>
          <cell r="U868" t="str">
            <v/>
          </cell>
          <cell r="V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</row>
        <row r="869">
          <cell r="I869" t="str">
            <v>Újszászi Vörösmarty Mihály Általános Iskola</v>
          </cell>
          <cell r="J869" t="str">
            <v>Újszász</v>
          </cell>
          <cell r="K869" t="str">
            <v>Makula Erik</v>
          </cell>
          <cell r="M869" t="str">
            <v>Tóth Gábor</v>
          </cell>
          <cell r="O869" t="str">
            <v>Jász-Nagykun-Szolnok</v>
          </cell>
          <cell r="P869" t="str">
            <v/>
          </cell>
          <cell r="Q869" t="str">
            <v>csak B</v>
          </cell>
          <cell r="R869" t="str">
            <v>OK</v>
          </cell>
          <cell r="S869">
            <v>10</v>
          </cell>
          <cell r="T869" t="str">
            <v/>
          </cell>
          <cell r="U869" t="str">
            <v/>
          </cell>
          <cell r="V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</row>
        <row r="870">
          <cell r="I870" t="str">
            <v>Magyarok Nagyasszonya Római Katolikus Általános Iskola</v>
          </cell>
          <cell r="J870" t="str">
            <v>Albertirsa</v>
          </cell>
          <cell r="K870" t="str">
            <v>Mári Benedek</v>
          </cell>
          <cell r="M870" t="str">
            <v>Csernák Renáta</v>
          </cell>
          <cell r="O870" t="str">
            <v>Pest /Dél</v>
          </cell>
          <cell r="P870" t="str">
            <v>Albertirsa</v>
          </cell>
          <cell r="Q870" t="str">
            <v>A vagy B</v>
          </cell>
          <cell r="R870" t="str">
            <v>OK</v>
          </cell>
          <cell r="S870">
            <v>2</v>
          </cell>
          <cell r="T870" t="str">
            <v/>
          </cell>
          <cell r="U870" t="str">
            <v/>
          </cell>
          <cell r="V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</row>
        <row r="871">
          <cell r="I871" t="str">
            <v>Fabriczius József Általános Iskola</v>
          </cell>
          <cell r="J871" t="str">
            <v>Veresegyház</v>
          </cell>
          <cell r="K871" t="str">
            <v>Markos Gergő</v>
          </cell>
          <cell r="M871" t="str">
            <v>Reiszné Juszt Ágnes</v>
          </cell>
          <cell r="O871" t="str">
            <v>Pest/Észak</v>
          </cell>
          <cell r="P871" t="str">
            <v>Veresegyház</v>
          </cell>
          <cell r="Q871" t="str">
            <v>csak B</v>
          </cell>
          <cell r="R871" t="str">
            <v>OK</v>
          </cell>
          <cell r="S871">
            <v>2</v>
          </cell>
          <cell r="T871" t="str">
            <v/>
          </cell>
          <cell r="U871">
            <v>1</v>
          </cell>
          <cell r="V871">
            <v>1</v>
          </cell>
          <cell r="AB871" t="str">
            <v/>
          </cell>
          <cell r="AC871" t="str">
            <v/>
          </cell>
          <cell r="AD871">
            <v>0</v>
          </cell>
          <cell r="AE871">
            <v>0</v>
          </cell>
        </row>
        <row r="872">
          <cell r="I872" t="str">
            <v>Fészek Waldorf Általános Iskola, Gimnázium és Alapfokú Művészeti Iskola</v>
          </cell>
          <cell r="J872" t="str">
            <v>Solymár</v>
          </cell>
          <cell r="K872" t="str">
            <v>Marossy Kolos</v>
          </cell>
          <cell r="M872" t="str">
            <v>Papp Tibor</v>
          </cell>
          <cell r="O872" t="str">
            <v>Pest/Nyugat</v>
          </cell>
          <cell r="P872" t="str">
            <v>Solymár</v>
          </cell>
          <cell r="Q872" t="str">
            <v>A vagy B</v>
          </cell>
          <cell r="R872" t="str">
            <v>OK</v>
          </cell>
          <cell r="S872">
            <v>2</v>
          </cell>
          <cell r="T872" t="str">
            <v/>
          </cell>
          <cell r="U872">
            <v>1</v>
          </cell>
          <cell r="V872">
            <v>1</v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</row>
        <row r="873">
          <cell r="I873" t="str">
            <v>Ádám Jenő Általános Iskola és Alapfokú Művészeti Iskola</v>
          </cell>
          <cell r="J873" t="str">
            <v>Bordány</v>
          </cell>
          <cell r="K873" t="str">
            <v>Márta Dominik</v>
          </cell>
          <cell r="M873" t="str">
            <v>Kiss Csaba</v>
          </cell>
          <cell r="N873" t="str">
            <v>Bálint Lászlóné</v>
          </cell>
          <cell r="O873" t="str">
            <v>Csongrád-Csanád</v>
          </cell>
          <cell r="P873" t="str">
            <v/>
          </cell>
          <cell r="Q873" t="str">
            <v>csak B</v>
          </cell>
          <cell r="R873" t="str">
            <v>OK</v>
          </cell>
          <cell r="S873">
            <v>7</v>
          </cell>
          <cell r="T873" t="str">
            <v/>
          </cell>
          <cell r="U873" t="str">
            <v/>
          </cell>
          <cell r="V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</row>
        <row r="874">
          <cell r="I874" t="str">
            <v>Budapesti Fazekas Mihály Gyakorló Általános Iskola és Gimnázium</v>
          </cell>
          <cell r="J874" t="str">
            <v>Budapest VIII. kerület</v>
          </cell>
          <cell r="K874" t="str">
            <v>Máthé Levente Nándor</v>
          </cell>
          <cell r="M874" t="str">
            <v>Nagy Pálné</v>
          </cell>
          <cell r="O874" t="str">
            <v>Budapest/Dél-Pest</v>
          </cell>
          <cell r="P874" t="str">
            <v>Budapest VIII. kerület</v>
          </cell>
          <cell r="Q874" t="str">
            <v>csak B</v>
          </cell>
          <cell r="R874" t="str">
            <v>OK</v>
          </cell>
          <cell r="S874">
            <v>1</v>
          </cell>
          <cell r="T874" t="str">
            <v/>
          </cell>
          <cell r="U874" t="str">
            <v/>
          </cell>
          <cell r="V874" t="str">
            <v/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</row>
        <row r="875">
          <cell r="I875" t="str">
            <v>Debreceni Bolyai János Általános Iskola és Alapfokú Művészeti Iskola</v>
          </cell>
          <cell r="J875" t="str">
            <v>Debrecen</v>
          </cell>
          <cell r="K875" t="str">
            <v>Matkó Milán László</v>
          </cell>
          <cell r="M875" t="str">
            <v>Vaszlovics Tamás</v>
          </cell>
          <cell r="O875" t="str">
            <v>Hajdú-Bihar</v>
          </cell>
          <cell r="P875" t="str">
            <v/>
          </cell>
          <cell r="Q875" t="str">
            <v>csak B</v>
          </cell>
          <cell r="R875" t="str">
            <v>OK</v>
          </cell>
          <cell r="S875">
            <v>6</v>
          </cell>
          <cell r="T875" t="str">
            <v/>
          </cell>
          <cell r="U875" t="str">
            <v/>
          </cell>
          <cell r="V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</row>
        <row r="876">
          <cell r="I876" t="str">
            <v>Gyulai Implom József Általános Iskola</v>
          </cell>
          <cell r="J876" t="str">
            <v>Gyula</v>
          </cell>
          <cell r="K876" t="str">
            <v>Mátyás Hunor</v>
          </cell>
          <cell r="M876" t="str">
            <v>Pluhár János</v>
          </cell>
          <cell r="O876" t="str">
            <v>Békés</v>
          </cell>
          <cell r="P876" t="str">
            <v/>
          </cell>
          <cell r="Q876" t="str">
            <v>csak B</v>
          </cell>
          <cell r="R876" t="str">
            <v>OK</v>
          </cell>
          <cell r="S876">
            <v>7</v>
          </cell>
          <cell r="T876" t="str">
            <v/>
          </cell>
          <cell r="U876" t="str">
            <v/>
          </cell>
          <cell r="V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</row>
        <row r="877">
          <cell r="I877" t="str">
            <v>Koch Valéria Gimnázium, Általános Iskola, Óvoda és Kollégium</v>
          </cell>
          <cell r="J877" t="str">
            <v>Pécs</v>
          </cell>
          <cell r="K877" t="str">
            <v>Medve Balázs</v>
          </cell>
          <cell r="M877" t="str">
            <v>Várhalmi-Hujber Éva</v>
          </cell>
          <cell r="O877" t="str">
            <v>Baranya</v>
          </cell>
          <cell r="P877" t="str">
            <v/>
          </cell>
          <cell r="Q877" t="str">
            <v>csak B</v>
          </cell>
          <cell r="R877" t="str">
            <v>OK</v>
          </cell>
          <cell r="S877">
            <v>4</v>
          </cell>
          <cell r="T877" t="str">
            <v/>
          </cell>
          <cell r="U877">
            <v>1</v>
          </cell>
          <cell r="V877">
            <v>1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</row>
        <row r="878">
          <cell r="I878" t="str">
            <v>Csertán Sándor Általános Iskola</v>
          </cell>
          <cell r="J878" t="str">
            <v>Alsónemesapáti</v>
          </cell>
          <cell r="K878" t="str">
            <v>Meijer Dominik</v>
          </cell>
          <cell r="M878" t="str">
            <v>Vincze Enikő Márta</v>
          </cell>
          <cell r="O878" t="str">
            <v>Zala</v>
          </cell>
          <cell r="P878" t="str">
            <v/>
          </cell>
          <cell r="Q878" t="str">
            <v>csak B</v>
          </cell>
          <cell r="R878" t="str">
            <v>OK</v>
          </cell>
          <cell r="S878">
            <v>9</v>
          </cell>
          <cell r="T878" t="str">
            <v/>
          </cell>
          <cell r="U878" t="str">
            <v/>
          </cell>
          <cell r="V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</row>
        <row r="879">
          <cell r="I879" t="str">
            <v>Tessedik Sámuel Általános Iskola</v>
          </cell>
          <cell r="J879" t="str">
            <v>Albertirsa</v>
          </cell>
          <cell r="K879" t="str">
            <v>Molnár Dominik</v>
          </cell>
          <cell r="M879" t="str">
            <v>Bogdányi Szabolcs Csaba</v>
          </cell>
          <cell r="O879" t="str">
            <v>Pest /Dél</v>
          </cell>
          <cell r="P879" t="str">
            <v>Albertirsa</v>
          </cell>
          <cell r="Q879" t="str">
            <v>csak B</v>
          </cell>
          <cell r="R879" t="str">
            <v>OK</v>
          </cell>
          <cell r="S879">
            <v>2</v>
          </cell>
          <cell r="T879" t="str">
            <v/>
          </cell>
          <cell r="U879">
            <v>1</v>
          </cell>
          <cell r="V879">
            <v>1</v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</row>
        <row r="880">
          <cell r="I880" t="str">
            <v>Svetits Katolikus Óvoda, Általános Iskola, Gimnázium és Kollégium</v>
          </cell>
          <cell r="J880" t="str">
            <v>Debrecen</v>
          </cell>
          <cell r="K880" t="str">
            <v>Molnár Levente</v>
          </cell>
          <cell r="M880" t="str">
            <v>Nagyné Farkas Gyöngyvér Ildikó</v>
          </cell>
          <cell r="N880" t="str">
            <v>Mester József</v>
          </cell>
          <cell r="O880" t="str">
            <v>Hajdú-Bihar</v>
          </cell>
          <cell r="P880" t="str">
            <v/>
          </cell>
          <cell r="Q880" t="str">
            <v>csak B</v>
          </cell>
          <cell r="R880" t="str">
            <v>OK</v>
          </cell>
          <cell r="S880">
            <v>6</v>
          </cell>
          <cell r="T880" t="str">
            <v/>
          </cell>
          <cell r="U880">
            <v>1</v>
          </cell>
          <cell r="V880">
            <v>1</v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</row>
        <row r="881">
          <cell r="I881" t="str">
            <v>Soproni Német Nemzetiségi Általános Iskola - Deutsche Nationalitätenschule Ödenburg</v>
          </cell>
          <cell r="J881" t="str">
            <v>Sopron</v>
          </cell>
          <cell r="K881" t="str">
            <v>Moser Barnabás</v>
          </cell>
          <cell r="M881" t="str">
            <v>Lengyel Gabriella</v>
          </cell>
          <cell r="O881" t="str">
            <v>Győr-Moson-Sopron</v>
          </cell>
          <cell r="P881" t="str">
            <v/>
          </cell>
          <cell r="Q881" t="str">
            <v>csak B</v>
          </cell>
          <cell r="R881" t="str">
            <v>OK</v>
          </cell>
          <cell r="S881">
            <v>5</v>
          </cell>
          <cell r="T881" t="str">
            <v/>
          </cell>
          <cell r="U881">
            <v>1</v>
          </cell>
          <cell r="V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</row>
        <row r="882">
          <cell r="I882" t="str">
            <v>Pápai Református Kollégium Gimnáziuma, Művészeti Szakgimnáziuma és Diákotthona</v>
          </cell>
          <cell r="J882" t="str">
            <v>Pápa</v>
          </cell>
          <cell r="K882" t="str">
            <v>Mosonyi Péter</v>
          </cell>
          <cell r="M882" t="str">
            <v>Győrvári Gábor</v>
          </cell>
          <cell r="O882" t="str">
            <v>Veszprém</v>
          </cell>
          <cell r="P882" t="str">
            <v/>
          </cell>
          <cell r="Q882" t="str">
            <v>A vagy B</v>
          </cell>
          <cell r="R882" t="str">
            <v>OK</v>
          </cell>
          <cell r="S882">
            <v>5</v>
          </cell>
          <cell r="T882" t="str">
            <v/>
          </cell>
          <cell r="U882">
            <v>1</v>
          </cell>
          <cell r="V882">
            <v>1</v>
          </cell>
          <cell r="AB882" t="str">
            <v/>
          </cell>
          <cell r="AC882" t="str">
            <v/>
          </cell>
          <cell r="AD882">
            <v>0</v>
          </cell>
          <cell r="AE882">
            <v>0</v>
          </cell>
        </row>
        <row r="883">
          <cell r="I883" t="str">
            <v>Zagyvarékasi Damjanich János Általános Iskola</v>
          </cell>
          <cell r="J883" t="str">
            <v>Zagyvarékas</v>
          </cell>
          <cell r="K883" t="str">
            <v>Mozsár Sándor Gábor</v>
          </cell>
          <cell r="M883" t="str">
            <v>Simon Ádám</v>
          </cell>
          <cell r="N883" t="str">
            <v>Dr. Tombor Attila</v>
          </cell>
          <cell r="O883" t="str">
            <v>Jász-Nagykun-Szolnok</v>
          </cell>
          <cell r="P883" t="str">
            <v/>
          </cell>
          <cell r="Q883" t="str">
            <v>csak B</v>
          </cell>
          <cell r="R883" t="str">
            <v>OK</v>
          </cell>
          <cell r="S883">
            <v>10</v>
          </cell>
          <cell r="T883" t="str">
            <v/>
          </cell>
          <cell r="U883">
            <v>1</v>
          </cell>
          <cell r="V883">
            <v>1</v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</row>
        <row r="884">
          <cell r="I884" t="str">
            <v>Gyulai Implom József Általános Iskola</v>
          </cell>
          <cell r="J884" t="str">
            <v>Gyula</v>
          </cell>
          <cell r="K884" t="str">
            <v>Nagy Gergely Dávid</v>
          </cell>
          <cell r="M884" t="str">
            <v>Pluhár János</v>
          </cell>
          <cell r="O884" t="str">
            <v>Békés</v>
          </cell>
          <cell r="P884" t="str">
            <v/>
          </cell>
          <cell r="Q884" t="str">
            <v>csak B</v>
          </cell>
          <cell r="R884" t="str">
            <v>OK</v>
          </cell>
          <cell r="S884">
            <v>7</v>
          </cell>
          <cell r="T884" t="str">
            <v/>
          </cell>
          <cell r="U884">
            <v>1</v>
          </cell>
          <cell r="V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</row>
        <row r="885">
          <cell r="I885" t="str">
            <v>Karolina Óvoda, Általános Iskola, Gimnázium, Alapfokú Művészeti Iskola és Kollégium</v>
          </cell>
          <cell r="J885" t="str">
            <v>Szeged</v>
          </cell>
          <cell r="K885" t="str">
            <v>Nagyi Tamás Miklós</v>
          </cell>
          <cell r="M885" t="str">
            <v>Boros Boglárka</v>
          </cell>
          <cell r="N885" t="str">
            <v>Hatvani Csaba</v>
          </cell>
          <cell r="O885" t="str">
            <v>Csongrád-Csanád</v>
          </cell>
          <cell r="P885" t="str">
            <v/>
          </cell>
          <cell r="Q885" t="str">
            <v>csak B</v>
          </cell>
          <cell r="R885" t="str">
            <v>OK</v>
          </cell>
          <cell r="S885">
            <v>7</v>
          </cell>
          <cell r="T885" t="str">
            <v/>
          </cell>
          <cell r="U885">
            <v>1</v>
          </cell>
          <cell r="V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</row>
        <row r="886">
          <cell r="I886" t="str">
            <v>Huszár Gál Gimnázium, Általános Iskola, Alapfokú Művészeti Iskola és Óvoda</v>
          </cell>
          <cell r="J886" t="str">
            <v>Debrecen</v>
          </cell>
          <cell r="K886" t="str">
            <v>Oláh Dániel</v>
          </cell>
          <cell r="M886" t="str">
            <v>Simon Tamásné</v>
          </cell>
          <cell r="O886" t="str">
            <v>Hajdú-Bihar</v>
          </cell>
          <cell r="P886" t="str">
            <v/>
          </cell>
          <cell r="Q886" t="str">
            <v>csak B</v>
          </cell>
          <cell r="R886" t="str">
            <v>OK</v>
          </cell>
          <cell r="S886">
            <v>6</v>
          </cell>
          <cell r="T886" t="str">
            <v/>
          </cell>
          <cell r="U886" t="str">
            <v/>
          </cell>
          <cell r="V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</row>
        <row r="887">
          <cell r="I887" t="str">
            <v>Debreceni Hunyadi János Általános Iskola</v>
          </cell>
          <cell r="J887" t="str">
            <v>Debrecen</v>
          </cell>
          <cell r="K887" t="str">
            <v>Oláh Norbert</v>
          </cell>
          <cell r="M887" t="str">
            <v>Szőkéné Tóth Gabriella</v>
          </cell>
          <cell r="O887" t="str">
            <v>Hajdú-Bihar</v>
          </cell>
          <cell r="P887" t="str">
            <v/>
          </cell>
          <cell r="Q887" t="str">
            <v>csak B</v>
          </cell>
          <cell r="R887" t="str">
            <v>OK</v>
          </cell>
          <cell r="S887">
            <v>6</v>
          </cell>
          <cell r="T887" t="str">
            <v/>
          </cell>
          <cell r="U887" t="str">
            <v/>
          </cell>
          <cell r="V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</row>
        <row r="888">
          <cell r="I888" t="str">
            <v>Debreceni Kazinczy Ferenc Általános Iskola és Alapfokú Művészeti Iskola</v>
          </cell>
          <cell r="J888" t="str">
            <v>Debrecen</v>
          </cell>
          <cell r="K888" t="str">
            <v>Orosz Péter</v>
          </cell>
          <cell r="M888" t="str">
            <v>Fehér Csaba</v>
          </cell>
          <cell r="O888" t="str">
            <v>Hajdú-Bihar</v>
          </cell>
          <cell r="P888" t="str">
            <v/>
          </cell>
          <cell r="Q888" t="str">
            <v>csak B</v>
          </cell>
          <cell r="R888" t="str">
            <v>OK</v>
          </cell>
          <cell r="S888">
            <v>6</v>
          </cell>
          <cell r="T888" t="str">
            <v/>
          </cell>
          <cell r="U888" t="str">
            <v/>
          </cell>
          <cell r="V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</row>
        <row r="889">
          <cell r="I889" t="str">
            <v>Seregélyesi Baptista Általános Iskola és Alapfokú Művészeti Iskola</v>
          </cell>
          <cell r="J889" t="str">
            <v>Seregélyes</v>
          </cell>
          <cell r="K889" t="str">
            <v>Pálinkás Zalán</v>
          </cell>
          <cell r="M889" t="str">
            <v>Karkóné Lukácsy Marianna</v>
          </cell>
          <cell r="O889" t="str">
            <v>Fejér/Székesfehérvár</v>
          </cell>
          <cell r="P889" t="str">
            <v>Seregélyes</v>
          </cell>
          <cell r="Q889" t="str">
            <v>csak B</v>
          </cell>
          <cell r="R889" t="str">
            <v>OK</v>
          </cell>
          <cell r="S889">
            <v>3</v>
          </cell>
          <cell r="T889" t="str">
            <v/>
          </cell>
          <cell r="U889" t="str">
            <v/>
          </cell>
          <cell r="V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</row>
        <row r="890">
          <cell r="I890" t="str">
            <v>Budapest IX. Kerületi Molnár Ferenc Magyar-Angol Két Tanítási Nyelvű Általános Iskola</v>
          </cell>
          <cell r="J890" t="str">
            <v>Budapest IX. kerület</v>
          </cell>
          <cell r="K890" t="str">
            <v>Pap Kende</v>
          </cell>
          <cell r="M890" t="str">
            <v>Fóti Ákos</v>
          </cell>
          <cell r="O890" t="str">
            <v>Budapest/Dél-Pest</v>
          </cell>
          <cell r="P890" t="str">
            <v>Budapest IX. kerület</v>
          </cell>
          <cell r="Q890" t="str">
            <v>A vagy B</v>
          </cell>
          <cell r="R890" t="str">
            <v>OK</v>
          </cell>
          <cell r="S890">
            <v>1</v>
          </cell>
          <cell r="T890" t="str">
            <v/>
          </cell>
          <cell r="U890">
            <v>1</v>
          </cell>
          <cell r="V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</row>
        <row r="891">
          <cell r="I891" t="str">
            <v>Budapest I. Kerületi Szilágyi Erzsébet Gimnázium</v>
          </cell>
          <cell r="J891" t="str">
            <v>Budapest I. kerület</v>
          </cell>
          <cell r="K891" t="str">
            <v>Pap Márkó</v>
          </cell>
          <cell r="M891" t="str">
            <v>Bácskai Barbara</v>
          </cell>
          <cell r="O891" t="str">
            <v>Budapest/Buda</v>
          </cell>
          <cell r="P891" t="str">
            <v>Budapest I. kerület</v>
          </cell>
          <cell r="Q891" t="str">
            <v>A vagy B</v>
          </cell>
          <cell r="R891" t="str">
            <v>OK</v>
          </cell>
          <cell r="S891">
            <v>1</v>
          </cell>
          <cell r="T891" t="str">
            <v/>
          </cell>
          <cell r="U891">
            <v>1</v>
          </cell>
          <cell r="V891">
            <v>1</v>
          </cell>
          <cell r="AB891" t="str">
            <v/>
          </cell>
          <cell r="AC891" t="str">
            <v/>
          </cell>
          <cell r="AD891">
            <v>4</v>
          </cell>
          <cell r="AE891">
            <v>0</v>
          </cell>
        </row>
        <row r="892">
          <cell r="I892" t="str">
            <v>Gyulai Implom József Általános Iskola</v>
          </cell>
          <cell r="J892" t="str">
            <v>Gyula</v>
          </cell>
          <cell r="K892" t="str">
            <v>Papp László Attila</v>
          </cell>
          <cell r="M892" t="str">
            <v>Pluhár János</v>
          </cell>
          <cell r="O892" t="str">
            <v>Békés</v>
          </cell>
          <cell r="P892" t="str">
            <v/>
          </cell>
          <cell r="Q892" t="str">
            <v>csak B</v>
          </cell>
          <cell r="R892" t="str">
            <v>OK</v>
          </cell>
          <cell r="S892">
            <v>7</v>
          </cell>
          <cell r="T892" t="str">
            <v/>
          </cell>
          <cell r="U892" t="str">
            <v/>
          </cell>
          <cell r="V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</row>
        <row r="893">
          <cell r="I893" t="str">
            <v>Újpesti Könyves Kálmán Gimnázium</v>
          </cell>
          <cell r="J893" t="str">
            <v>Budapest IV. kerület</v>
          </cell>
          <cell r="K893" t="str">
            <v>Pásztor Dániel</v>
          </cell>
          <cell r="M893" t="str">
            <v>Szocsák Gábor</v>
          </cell>
          <cell r="O893" t="str">
            <v>Budapest/Észak-Pest</v>
          </cell>
          <cell r="P893" t="str">
            <v>Budapest IV. kerület</v>
          </cell>
          <cell r="Q893" t="str">
            <v>A vagy B</v>
          </cell>
          <cell r="R893" t="str">
            <v>OK</v>
          </cell>
          <cell r="S893">
            <v>1</v>
          </cell>
          <cell r="T893" t="str">
            <v/>
          </cell>
          <cell r="U893">
            <v>1</v>
          </cell>
          <cell r="V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</row>
        <row r="894">
          <cell r="I894" t="str">
            <v>Szent Pantaleimon Görögkatolikus Óvoda, Általános Iskola és Alapfokú Művészeti Iskola</v>
          </cell>
          <cell r="J894" t="str">
            <v>Dunaújváros</v>
          </cell>
          <cell r="K894" t="str">
            <v>Pávics Koppány</v>
          </cell>
          <cell r="M894" t="str">
            <v>Sárai-Szabó Dóra</v>
          </cell>
          <cell r="O894" t="str">
            <v>Fejér/Dél</v>
          </cell>
          <cell r="P894" t="str">
            <v>Dunaújváros</v>
          </cell>
          <cell r="Q894" t="str">
            <v>A vagy B</v>
          </cell>
          <cell r="R894" t="str">
            <v>OK</v>
          </cell>
          <cell r="S894">
            <v>3</v>
          </cell>
          <cell r="T894" t="str">
            <v/>
          </cell>
          <cell r="U894">
            <v>1</v>
          </cell>
          <cell r="V894">
            <v>1</v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</row>
        <row r="895">
          <cell r="I895" t="str">
            <v>Székesfehérvári Teleki Blanka Gimnázium és Általános Iskola</v>
          </cell>
          <cell r="J895" t="str">
            <v>Székesfehérvár</v>
          </cell>
          <cell r="K895" t="str">
            <v>Perényi Donát Péter</v>
          </cell>
          <cell r="M895" t="str">
            <v>Mányok Rita</v>
          </cell>
          <cell r="O895" t="str">
            <v>Fejér/Székesfehérvár</v>
          </cell>
          <cell r="P895" t="str">
            <v>Székesfehérvár</v>
          </cell>
          <cell r="Q895" t="str">
            <v>csak B</v>
          </cell>
          <cell r="R895" t="str">
            <v>OK</v>
          </cell>
          <cell r="S895">
            <v>3</v>
          </cell>
          <cell r="T895" t="str">
            <v/>
          </cell>
          <cell r="U895" t="str">
            <v/>
          </cell>
          <cell r="V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</row>
        <row r="896">
          <cell r="I896" t="str">
            <v>Soproni Német Nemzetiségi Általános Iskola - Deutsche Nationalitätenschule Ödenburg</v>
          </cell>
          <cell r="J896" t="str">
            <v>Sopron</v>
          </cell>
          <cell r="K896" t="str">
            <v>Péterfalvi Balázs</v>
          </cell>
          <cell r="M896" t="str">
            <v>Szalay Dániel</v>
          </cell>
          <cell r="O896" t="str">
            <v>Győr-Moson-Sopron</v>
          </cell>
          <cell r="P896" t="str">
            <v/>
          </cell>
          <cell r="Q896" t="str">
            <v>csak B</v>
          </cell>
          <cell r="R896" t="str">
            <v>OK</v>
          </cell>
          <cell r="S896">
            <v>5</v>
          </cell>
          <cell r="T896" t="str">
            <v/>
          </cell>
          <cell r="U896">
            <v>1</v>
          </cell>
          <cell r="V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</row>
        <row r="897">
          <cell r="I897" t="str">
            <v>Pécsi Bártfa Utcai Általános Iskola</v>
          </cell>
          <cell r="J897" t="str">
            <v>Pécs</v>
          </cell>
          <cell r="K897" t="str">
            <v>Petrinovics Milán Pál</v>
          </cell>
          <cell r="M897" t="str">
            <v>Horváth Tamás</v>
          </cell>
          <cell r="O897" t="str">
            <v>Baranya</v>
          </cell>
          <cell r="P897" t="str">
            <v/>
          </cell>
          <cell r="Q897" t="str">
            <v>csak B</v>
          </cell>
          <cell r="R897" t="str">
            <v>OK</v>
          </cell>
          <cell r="S897">
            <v>4</v>
          </cell>
          <cell r="T897" t="str">
            <v/>
          </cell>
          <cell r="U897">
            <v>1</v>
          </cell>
          <cell r="V897">
            <v>1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</row>
        <row r="898">
          <cell r="I898" t="str">
            <v>Szent Pantaleimon Görögkatolikus Óvoda, Általános Iskola és Alapfokú Művészeti Iskola</v>
          </cell>
          <cell r="J898" t="str">
            <v>Dunaújváros</v>
          </cell>
          <cell r="K898" t="str">
            <v>Petrovics Gergő</v>
          </cell>
          <cell r="M898" t="str">
            <v>Sárai-Szabó Dóra</v>
          </cell>
          <cell r="O898" t="str">
            <v>Fejér/Dél</v>
          </cell>
          <cell r="P898" t="str">
            <v>Dunaújváros</v>
          </cell>
          <cell r="Q898" t="str">
            <v>csak B</v>
          </cell>
          <cell r="R898" t="str">
            <v>OK</v>
          </cell>
          <cell r="S898">
            <v>3</v>
          </cell>
          <cell r="T898" t="str">
            <v/>
          </cell>
          <cell r="U898" t="str">
            <v/>
          </cell>
          <cell r="V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</row>
        <row r="899">
          <cell r="I899" t="str">
            <v>Magvető Református Magyar - Angol Két Tanítási Nyelvű Általános Iskola és Óvoda</v>
          </cell>
          <cell r="J899" t="str">
            <v>Gyula</v>
          </cell>
          <cell r="K899" t="str">
            <v>Pocsay Levente Gábor</v>
          </cell>
          <cell r="M899" t="str">
            <v>Dávid Szilvia</v>
          </cell>
          <cell r="O899" t="str">
            <v>Békés</v>
          </cell>
          <cell r="P899" t="str">
            <v/>
          </cell>
          <cell r="Q899" t="str">
            <v>csak B</v>
          </cell>
          <cell r="R899" t="str">
            <v>OK</v>
          </cell>
          <cell r="S899">
            <v>7</v>
          </cell>
          <cell r="T899" t="str">
            <v/>
          </cell>
          <cell r="U899">
            <v>1</v>
          </cell>
          <cell r="V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</row>
        <row r="900">
          <cell r="I900" t="str">
            <v>Zamárdi Fekete István Általános Iskola</v>
          </cell>
          <cell r="J900" t="str">
            <v>Zamárdi</v>
          </cell>
          <cell r="K900" t="str">
            <v>Pohner Richárd</v>
          </cell>
          <cell r="M900" t="str">
            <v>Galó Tibor</v>
          </cell>
          <cell r="O900" t="str">
            <v>Somogy</v>
          </cell>
          <cell r="P900" t="str">
            <v/>
          </cell>
          <cell r="Q900" t="str">
            <v>csak B</v>
          </cell>
          <cell r="R900" t="str">
            <v>OK</v>
          </cell>
          <cell r="S900">
            <v>9</v>
          </cell>
          <cell r="T900" t="str">
            <v/>
          </cell>
          <cell r="U900">
            <v>1</v>
          </cell>
          <cell r="V900">
            <v>1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</row>
        <row r="901">
          <cell r="I901" t="str">
            <v>Debreceni Bolyai János Általános Iskola és Alapfokú Művészeti Iskola</v>
          </cell>
          <cell r="J901" t="str">
            <v>Debrecen</v>
          </cell>
          <cell r="K901" t="str">
            <v>Rácz Dávid</v>
          </cell>
          <cell r="M901" t="str">
            <v>Vaszlovics Tamás</v>
          </cell>
          <cell r="O901" t="str">
            <v>Hajdú-Bihar</v>
          </cell>
          <cell r="P901" t="str">
            <v/>
          </cell>
          <cell r="Q901" t="str">
            <v>csak B</v>
          </cell>
          <cell r="R901" t="str">
            <v>OK</v>
          </cell>
          <cell r="S901">
            <v>6</v>
          </cell>
          <cell r="T901" t="str">
            <v/>
          </cell>
          <cell r="U901" t="str">
            <v/>
          </cell>
          <cell r="V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</row>
        <row r="902">
          <cell r="I902" t="str">
            <v>Zagyvarékasi Damjanich János Általános Iskola</v>
          </cell>
          <cell r="J902" t="str">
            <v>Zagyvarékas</v>
          </cell>
          <cell r="K902" t="str">
            <v>Rácz Renátó Rikárdó</v>
          </cell>
          <cell r="M902" t="str">
            <v>Simon Ádám</v>
          </cell>
          <cell r="N902" t="str">
            <v>Dr. Tombor Attila</v>
          </cell>
          <cell r="O902" t="str">
            <v>Jász-Nagykun-Szolnok</v>
          </cell>
          <cell r="P902" t="str">
            <v/>
          </cell>
          <cell r="Q902" t="str">
            <v>csak B</v>
          </cell>
          <cell r="R902" t="str">
            <v>OK</v>
          </cell>
          <cell r="S902">
            <v>10</v>
          </cell>
          <cell r="T902" t="str">
            <v/>
          </cell>
          <cell r="U902">
            <v>1</v>
          </cell>
          <cell r="V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</row>
        <row r="903">
          <cell r="I903" t="str">
            <v>Nyíregyházi Arany János Gimnázium, Általános Iskola és Kollégium</v>
          </cell>
          <cell r="J903" t="str">
            <v>Nyíregyháza</v>
          </cell>
          <cell r="K903" t="str">
            <v>Rácz Vince</v>
          </cell>
          <cell r="M903" t="str">
            <v>Cservenyák Ottó</v>
          </cell>
          <cell r="O903" t="str">
            <v>Szabolcs-Szatmár-Bereg</v>
          </cell>
          <cell r="P903" t="str">
            <v/>
          </cell>
          <cell r="Q903" t="str">
            <v>csak B</v>
          </cell>
          <cell r="R903" t="str">
            <v>OK</v>
          </cell>
          <cell r="S903">
            <v>6</v>
          </cell>
          <cell r="T903" t="str">
            <v/>
          </cell>
          <cell r="U903">
            <v>1</v>
          </cell>
          <cell r="V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</row>
        <row r="904">
          <cell r="I904" t="str">
            <v>Újszászi Vörösmarty Mihály Általános Iskola</v>
          </cell>
          <cell r="J904" t="str">
            <v>Újszász</v>
          </cell>
          <cell r="K904" t="str">
            <v>Rafael József Dominik</v>
          </cell>
          <cell r="M904" t="str">
            <v>Tóth Gábor</v>
          </cell>
          <cell r="O904" t="str">
            <v>Jász-Nagykun-Szolnok</v>
          </cell>
          <cell r="P904" t="str">
            <v/>
          </cell>
          <cell r="Q904" t="str">
            <v>csak B</v>
          </cell>
          <cell r="R904" t="str">
            <v>OK</v>
          </cell>
          <cell r="S904">
            <v>10</v>
          </cell>
          <cell r="T904" t="str">
            <v/>
          </cell>
          <cell r="U904" t="str">
            <v/>
          </cell>
          <cell r="V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</row>
        <row r="905">
          <cell r="I905" t="str">
            <v>Huszár Gál Gimnázium, Általános Iskola, Alapfokú Művészeti Iskola és Óvoda</v>
          </cell>
          <cell r="J905" t="str">
            <v>Debrecen</v>
          </cell>
          <cell r="K905" t="str">
            <v>Répási Konrád</v>
          </cell>
          <cell r="M905" t="str">
            <v>Simon Tamásné</v>
          </cell>
          <cell r="O905" t="str">
            <v>Hajdú-Bihar</v>
          </cell>
          <cell r="P905" t="str">
            <v/>
          </cell>
          <cell r="Q905" t="str">
            <v>csak B</v>
          </cell>
          <cell r="R905" t="str">
            <v>OK</v>
          </cell>
          <cell r="S905">
            <v>6</v>
          </cell>
          <cell r="T905" t="str">
            <v/>
          </cell>
          <cell r="U905" t="str">
            <v/>
          </cell>
          <cell r="V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/>
          </cell>
        </row>
        <row r="906">
          <cell r="I906" t="str">
            <v>Újszászi Vörösmarty Mihály Általános Iskola</v>
          </cell>
          <cell r="J906" t="str">
            <v>Újszász</v>
          </cell>
          <cell r="K906" t="str">
            <v>Rézműves András Alex</v>
          </cell>
          <cell r="M906" t="str">
            <v>Tóth Gábor</v>
          </cell>
          <cell r="O906" t="str">
            <v>Jász-Nagykun-Szolnok</v>
          </cell>
          <cell r="P906" t="str">
            <v/>
          </cell>
          <cell r="Q906" t="str">
            <v>csak B</v>
          </cell>
          <cell r="R906" t="str">
            <v>OK</v>
          </cell>
          <cell r="S906">
            <v>10</v>
          </cell>
          <cell r="T906" t="str">
            <v/>
          </cell>
          <cell r="U906" t="str">
            <v/>
          </cell>
          <cell r="V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</row>
        <row r="907">
          <cell r="I907" t="str">
            <v>Szombathelyi Zrínyi Ilona Általános Iskola</v>
          </cell>
          <cell r="J907" t="str">
            <v>Szombathely</v>
          </cell>
          <cell r="K907" t="str">
            <v>Sági Botond</v>
          </cell>
          <cell r="M907" t="str">
            <v>Papp Katalin</v>
          </cell>
          <cell r="O907" t="str">
            <v>Vas</v>
          </cell>
          <cell r="P907" t="str">
            <v/>
          </cell>
          <cell r="Q907" t="str">
            <v>csak B</v>
          </cell>
          <cell r="R907" t="str">
            <v>OK</v>
          </cell>
          <cell r="S907">
            <v>9</v>
          </cell>
          <cell r="T907" t="str">
            <v/>
          </cell>
          <cell r="U907" t="str">
            <v/>
          </cell>
          <cell r="V907" t="str">
            <v/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</row>
        <row r="908">
          <cell r="I908" t="str">
            <v>Dugonics András Piarista Gimnázium, Alapfokú Művészeti Iskola és Kollégium</v>
          </cell>
          <cell r="J908" t="str">
            <v>Szeged</v>
          </cell>
          <cell r="K908" t="str">
            <v>Sándor Bertalan</v>
          </cell>
          <cell r="M908" t="str">
            <v>Koncz János András</v>
          </cell>
          <cell r="N908" t="str">
            <v>Bálint Lászlóné</v>
          </cell>
          <cell r="O908" t="str">
            <v>Csongrád-Csanád</v>
          </cell>
          <cell r="P908" t="str">
            <v/>
          </cell>
          <cell r="Q908" t="str">
            <v>A vagy B</v>
          </cell>
          <cell r="R908" t="str">
            <v>OK</v>
          </cell>
          <cell r="S908">
            <v>7</v>
          </cell>
          <cell r="T908" t="str">
            <v/>
          </cell>
          <cell r="U908">
            <v>1</v>
          </cell>
          <cell r="V908">
            <v>1</v>
          </cell>
          <cell r="AB908" t="str">
            <v/>
          </cell>
          <cell r="AC908" t="str">
            <v/>
          </cell>
          <cell r="AD908">
            <v>1</v>
          </cell>
          <cell r="AE908">
            <v>0</v>
          </cell>
        </row>
        <row r="909">
          <cell r="I909" t="str">
            <v>Seregélyesi Baptista Általános Iskola és Alapfokú Művészeti Iskola</v>
          </cell>
          <cell r="J909" t="str">
            <v>Seregélyes</v>
          </cell>
          <cell r="K909" t="str">
            <v>Sárfi Aldemár László</v>
          </cell>
          <cell r="M909" t="str">
            <v>Karkóné Lukácsy Marianna</v>
          </cell>
          <cell r="O909" t="str">
            <v>Fejér/Székesfehérvár</v>
          </cell>
          <cell r="P909" t="str">
            <v>Seregélyes</v>
          </cell>
          <cell r="Q909" t="str">
            <v>csak B</v>
          </cell>
          <cell r="R909" t="str">
            <v>OK</v>
          </cell>
          <cell r="S909">
            <v>3</v>
          </cell>
          <cell r="T909" t="str">
            <v/>
          </cell>
          <cell r="U909" t="str">
            <v/>
          </cell>
          <cell r="V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</row>
        <row r="910">
          <cell r="I910" t="str">
            <v>Pécsi Bártfa Utcai Általános Iskola</v>
          </cell>
          <cell r="J910" t="str">
            <v>Pécs</v>
          </cell>
          <cell r="K910" t="str">
            <v>Schmeller Zsombor</v>
          </cell>
          <cell r="M910" t="str">
            <v>Horváth Tamás</v>
          </cell>
          <cell r="O910" t="str">
            <v>Baranya</v>
          </cell>
          <cell r="P910" t="str">
            <v/>
          </cell>
          <cell r="Q910" t="str">
            <v>csak B</v>
          </cell>
          <cell r="R910" t="str">
            <v>OK</v>
          </cell>
          <cell r="S910">
            <v>4</v>
          </cell>
          <cell r="T910" t="str">
            <v/>
          </cell>
          <cell r="U910">
            <v>1</v>
          </cell>
          <cell r="V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</row>
        <row r="911">
          <cell r="I911" t="str">
            <v>Gothard Jenő Általános Iskola</v>
          </cell>
          <cell r="J911" t="str">
            <v>Szombathely</v>
          </cell>
          <cell r="K911" t="str">
            <v>Seibert Bálint</v>
          </cell>
          <cell r="M911" t="str">
            <v>Korn Tamás</v>
          </cell>
          <cell r="O911" t="str">
            <v>Vas</v>
          </cell>
          <cell r="P911" t="str">
            <v/>
          </cell>
          <cell r="Q911" t="str">
            <v>csak B</v>
          </cell>
          <cell r="R911" t="str">
            <v>OK</v>
          </cell>
          <cell r="S911">
            <v>9</v>
          </cell>
          <cell r="T911" t="str">
            <v/>
          </cell>
          <cell r="U911">
            <v>1</v>
          </cell>
          <cell r="V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</row>
        <row r="912">
          <cell r="I912" t="str">
            <v>Vas Vármegyei SZC Gépipari és Informatikai Technikum</v>
          </cell>
          <cell r="J912" t="str">
            <v>Szombathely</v>
          </cell>
          <cell r="K912" t="str">
            <v>Simon Márton</v>
          </cell>
          <cell r="M912" t="str">
            <v>Szoó Dániel</v>
          </cell>
          <cell r="O912" t="str">
            <v>Vas</v>
          </cell>
          <cell r="P912" t="str">
            <v/>
          </cell>
          <cell r="Q912" t="str">
            <v>csak B</v>
          </cell>
          <cell r="R912" t="str">
            <v>OK</v>
          </cell>
          <cell r="S912">
            <v>9</v>
          </cell>
          <cell r="T912" t="str">
            <v/>
          </cell>
          <cell r="U912">
            <v>1</v>
          </cell>
          <cell r="V912">
            <v>1</v>
          </cell>
          <cell r="AB912" t="str">
            <v/>
          </cell>
          <cell r="AC912" t="str">
            <v/>
          </cell>
          <cell r="AD912">
            <v>1</v>
          </cell>
          <cell r="AE912">
            <v>0</v>
          </cell>
        </row>
        <row r="913">
          <cell r="I913" t="str">
            <v>Szombathelyi Reguly Antal Nyelvoktató Nemzetiségi Általános Iskola</v>
          </cell>
          <cell r="J913" t="str">
            <v>Szombathely</v>
          </cell>
          <cell r="K913" t="str">
            <v>Somkuthy András</v>
          </cell>
          <cell r="M913" t="str">
            <v>Szabó Tamás József</v>
          </cell>
          <cell r="O913" t="str">
            <v>Vas</v>
          </cell>
          <cell r="P913" t="str">
            <v/>
          </cell>
          <cell r="Q913" t="str">
            <v>csak B</v>
          </cell>
          <cell r="R913" t="str">
            <v>OK</v>
          </cell>
          <cell r="S913">
            <v>9</v>
          </cell>
          <cell r="T913" t="str">
            <v/>
          </cell>
          <cell r="U913" t="str">
            <v/>
          </cell>
          <cell r="V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</row>
        <row r="914">
          <cell r="I914" t="str">
            <v>Újszászi Vörösmarty Mihály Általános Iskola</v>
          </cell>
          <cell r="J914" t="str">
            <v>Újszász</v>
          </cell>
          <cell r="K914" t="str">
            <v>Sörös László</v>
          </cell>
          <cell r="M914" t="str">
            <v>Tóth Gábor</v>
          </cell>
          <cell r="O914" t="str">
            <v>Jász-Nagykun-Szolnok</v>
          </cell>
          <cell r="P914" t="str">
            <v/>
          </cell>
          <cell r="Q914" t="str">
            <v>csak B</v>
          </cell>
          <cell r="R914" t="str">
            <v>OK</v>
          </cell>
          <cell r="S914">
            <v>10</v>
          </cell>
          <cell r="T914" t="str">
            <v/>
          </cell>
          <cell r="U914">
            <v>1</v>
          </cell>
          <cell r="V914" t="str">
            <v/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</row>
        <row r="915">
          <cell r="I915" t="str">
            <v>Szent Pantaleimon Görögkatolikus Óvoda, Általános Iskola és Alapfokú Művészeti Iskola</v>
          </cell>
          <cell r="J915" t="str">
            <v>Dunaújváros</v>
          </cell>
          <cell r="K915" t="str">
            <v>Szabó Bálint</v>
          </cell>
          <cell r="M915" t="str">
            <v>Sárai-Szabó Dóra</v>
          </cell>
          <cell r="O915" t="str">
            <v>Fejér/Dél</v>
          </cell>
          <cell r="P915" t="str">
            <v>Dunaújváros</v>
          </cell>
          <cell r="Q915" t="str">
            <v>A vagy B</v>
          </cell>
          <cell r="R915" t="str">
            <v>OK</v>
          </cell>
          <cell r="S915">
            <v>3</v>
          </cell>
          <cell r="T915" t="str">
            <v/>
          </cell>
          <cell r="U915">
            <v>1</v>
          </cell>
          <cell r="V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</row>
        <row r="916">
          <cell r="I916" t="str">
            <v>Szolnoki SZC Pálfy - Vízügyi Technikum</v>
          </cell>
          <cell r="J916" t="str">
            <v>Szolnok</v>
          </cell>
          <cell r="K916" t="str">
            <v>Szabó Benedek</v>
          </cell>
          <cell r="M916" t="str">
            <v>Dajka József</v>
          </cell>
          <cell r="O916" t="str">
            <v>Jász-Nagykun-Szolnok</v>
          </cell>
          <cell r="P916" t="str">
            <v/>
          </cell>
          <cell r="Q916" t="str">
            <v>csak B</v>
          </cell>
          <cell r="R916" t="str">
            <v>OK</v>
          </cell>
          <cell r="S916">
            <v>10</v>
          </cell>
          <cell r="T916" t="str">
            <v/>
          </cell>
          <cell r="U916" t="str">
            <v/>
          </cell>
          <cell r="V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</row>
        <row r="917">
          <cell r="I917" t="str">
            <v>Zamárdi Fekete István Általános Iskola</v>
          </cell>
          <cell r="J917" t="str">
            <v>Zamárdi</v>
          </cell>
          <cell r="K917" t="str">
            <v>Szabó Csanád Gyula</v>
          </cell>
          <cell r="M917" t="str">
            <v>Galó Tibor</v>
          </cell>
          <cell r="O917" t="str">
            <v>Somogy</v>
          </cell>
          <cell r="P917" t="str">
            <v/>
          </cell>
          <cell r="Q917" t="str">
            <v>csak B</v>
          </cell>
          <cell r="R917" t="str">
            <v>OK</v>
          </cell>
          <cell r="S917">
            <v>9</v>
          </cell>
          <cell r="T917" t="str">
            <v/>
          </cell>
          <cell r="U917">
            <v>1</v>
          </cell>
          <cell r="V917" t="str">
            <v/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</row>
        <row r="918">
          <cell r="I918" t="str">
            <v>Jáki Nagy Márton Nyelvoktató Nemzetiségi Általános Iskola</v>
          </cell>
          <cell r="J918" t="str">
            <v>Ják</v>
          </cell>
          <cell r="K918" t="str">
            <v>Szabó Denisz</v>
          </cell>
          <cell r="M918" t="str">
            <v>Nagy Ferenc</v>
          </cell>
          <cell r="O918" t="str">
            <v>Vas</v>
          </cell>
          <cell r="P918" t="str">
            <v/>
          </cell>
          <cell r="Q918" t="str">
            <v>csak B</v>
          </cell>
          <cell r="R918" t="str">
            <v>OK</v>
          </cell>
          <cell r="S918">
            <v>9</v>
          </cell>
          <cell r="T918" t="str">
            <v/>
          </cell>
          <cell r="U918" t="str">
            <v/>
          </cell>
          <cell r="V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</row>
        <row r="919">
          <cell r="I919" t="str">
            <v>Szombathelyi Nagy Lajos Gimnázium</v>
          </cell>
          <cell r="J919" t="str">
            <v>Szombathely</v>
          </cell>
          <cell r="K919" t="str">
            <v>Szabó Marcell</v>
          </cell>
          <cell r="M919" t="str">
            <v>Németh Attila</v>
          </cell>
          <cell r="O919" t="str">
            <v>Vas</v>
          </cell>
          <cell r="P919" t="str">
            <v/>
          </cell>
          <cell r="Q919" t="str">
            <v>csak B</v>
          </cell>
          <cell r="R919" t="str">
            <v>OK</v>
          </cell>
          <cell r="S919">
            <v>9</v>
          </cell>
          <cell r="T919" t="str">
            <v/>
          </cell>
          <cell r="U919">
            <v>1</v>
          </cell>
          <cell r="V919">
            <v>1</v>
          </cell>
          <cell r="AB919" t="str">
            <v/>
          </cell>
          <cell r="AC919" t="str">
            <v/>
          </cell>
          <cell r="AD919">
            <v>0</v>
          </cell>
          <cell r="AE919">
            <v>0</v>
          </cell>
        </row>
        <row r="920">
          <cell r="I920" t="str">
            <v>Érdi Batthyány Sportiskolai Általános Iskola és Gimnázium</v>
          </cell>
          <cell r="J920" t="str">
            <v>Érd</v>
          </cell>
          <cell r="K920" t="str">
            <v>Szajki Bence</v>
          </cell>
          <cell r="M920" t="str">
            <v>Tornai Tibor</v>
          </cell>
          <cell r="O920" t="str">
            <v>Pest/Nyugat</v>
          </cell>
          <cell r="P920" t="str">
            <v>Érd</v>
          </cell>
          <cell r="Q920" t="str">
            <v>A vagy B</v>
          </cell>
          <cell r="R920" t="str">
            <v>OK</v>
          </cell>
          <cell r="S920">
            <v>2</v>
          </cell>
          <cell r="T920" t="str">
            <v/>
          </cell>
          <cell r="U920">
            <v>1</v>
          </cell>
          <cell r="V920">
            <v>1</v>
          </cell>
          <cell r="AB920" t="str">
            <v/>
          </cell>
          <cell r="AC920" t="str">
            <v/>
          </cell>
          <cell r="AD920">
            <v>1</v>
          </cell>
          <cell r="AE920">
            <v>0</v>
          </cell>
        </row>
        <row r="921">
          <cell r="I921" t="str">
            <v>Nyíregyházi Arany János Gimnázium, Általános Iskola és Kollégium</v>
          </cell>
          <cell r="J921" t="str">
            <v>Nyíregyháza</v>
          </cell>
          <cell r="K921" t="str">
            <v>Szalontai Lóránt</v>
          </cell>
          <cell r="M921" t="str">
            <v>Sallai István József</v>
          </cell>
          <cell r="O921" t="str">
            <v>Szabolcs-Szatmár-Bereg</v>
          </cell>
          <cell r="P921" t="str">
            <v/>
          </cell>
          <cell r="Q921" t="str">
            <v>A vagy B</v>
          </cell>
          <cell r="R921" t="str">
            <v>OK</v>
          </cell>
          <cell r="S921">
            <v>6</v>
          </cell>
          <cell r="T921" t="str">
            <v/>
          </cell>
          <cell r="U921">
            <v>1</v>
          </cell>
          <cell r="V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</row>
        <row r="922">
          <cell r="I922" t="str">
            <v>Huszár Gál Gimnázium, Általános Iskola, Alapfokú Művészeti Iskola és Óvoda</v>
          </cell>
          <cell r="J922" t="str">
            <v>Debrecen</v>
          </cell>
          <cell r="K922" t="str">
            <v>Szentesi Donát</v>
          </cell>
          <cell r="M922" t="str">
            <v>Simon Tamásné</v>
          </cell>
          <cell r="O922" t="str">
            <v>Hajdú-Bihar</v>
          </cell>
          <cell r="P922" t="str">
            <v/>
          </cell>
          <cell r="Q922" t="str">
            <v>csak B</v>
          </cell>
          <cell r="R922" t="str">
            <v>OK</v>
          </cell>
          <cell r="S922">
            <v>6</v>
          </cell>
          <cell r="T922" t="str">
            <v/>
          </cell>
          <cell r="U922" t="str">
            <v/>
          </cell>
          <cell r="V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</row>
        <row r="923">
          <cell r="I923" t="str">
            <v>Pécsi Bártfa Utcai Általános Iskola</v>
          </cell>
          <cell r="J923" t="str">
            <v>Pécs</v>
          </cell>
          <cell r="K923" t="str">
            <v>Szeri Zoltán Kevin</v>
          </cell>
          <cell r="M923" t="str">
            <v>Horváth Tamás</v>
          </cell>
          <cell r="O923" t="str">
            <v>Baranya</v>
          </cell>
          <cell r="P923" t="str">
            <v/>
          </cell>
          <cell r="Q923" t="str">
            <v>csak B</v>
          </cell>
          <cell r="R923" t="str">
            <v>OK</v>
          </cell>
          <cell r="S923">
            <v>4</v>
          </cell>
          <cell r="T923" t="str">
            <v/>
          </cell>
          <cell r="U923">
            <v>0</v>
          </cell>
          <cell r="V923">
            <v>1</v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</row>
        <row r="924">
          <cell r="I924" t="str">
            <v>Kenderföld-Somági Általános Iskola</v>
          </cell>
          <cell r="J924" t="str">
            <v>Komló</v>
          </cell>
          <cell r="K924" t="str">
            <v>Szomor Tibor</v>
          </cell>
          <cell r="M924" t="str">
            <v>Ottó György</v>
          </cell>
          <cell r="O924" t="str">
            <v>Baranya</v>
          </cell>
          <cell r="P924" t="str">
            <v/>
          </cell>
          <cell r="Q924" t="str">
            <v>csak B</v>
          </cell>
          <cell r="R924" t="str">
            <v>OK</v>
          </cell>
          <cell r="S924">
            <v>4</v>
          </cell>
          <cell r="T924" t="str">
            <v/>
          </cell>
          <cell r="U924">
            <v>1</v>
          </cell>
          <cell r="V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</row>
        <row r="925">
          <cell r="I925" t="str">
            <v>Szent Pantaleimon Görögkatolikus Óvoda, Általános Iskola és Alapfokú Művészeti Iskola</v>
          </cell>
          <cell r="J925" t="str">
            <v>Dunaújváros</v>
          </cell>
          <cell r="K925" t="str">
            <v>Sztakó Patrik</v>
          </cell>
          <cell r="M925" t="str">
            <v>Sárai-Szabó Dóra</v>
          </cell>
          <cell r="O925" t="str">
            <v>Fejér/Dél</v>
          </cell>
          <cell r="P925" t="str">
            <v>Dunaújváros</v>
          </cell>
          <cell r="Q925" t="str">
            <v>csak B</v>
          </cell>
          <cell r="R925" t="str">
            <v>OK</v>
          </cell>
          <cell r="S925">
            <v>3</v>
          </cell>
          <cell r="T925" t="str">
            <v/>
          </cell>
          <cell r="U925">
            <v>1</v>
          </cell>
          <cell r="V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</row>
        <row r="926">
          <cell r="I926" t="str">
            <v>Újszászi Vörösmarty Mihály Általános Iskola</v>
          </cell>
          <cell r="J926" t="str">
            <v>Újszász</v>
          </cell>
          <cell r="K926" t="str">
            <v>Szűcs Dominik</v>
          </cell>
          <cell r="M926" t="str">
            <v>Tóth Gábor</v>
          </cell>
          <cell r="O926" t="str">
            <v>Jász-Nagykun-Szolnok</v>
          </cell>
          <cell r="P926" t="str">
            <v/>
          </cell>
          <cell r="Q926" t="str">
            <v>csak B</v>
          </cell>
          <cell r="R926" t="str">
            <v>OK</v>
          </cell>
          <cell r="S926">
            <v>10</v>
          </cell>
          <cell r="T926" t="str">
            <v/>
          </cell>
          <cell r="U926" t="str">
            <v/>
          </cell>
          <cell r="V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</row>
        <row r="927">
          <cell r="I927" t="str">
            <v>Érdi Batthyány Sportiskolai Általános Iskola és Gimnázium</v>
          </cell>
          <cell r="J927" t="str">
            <v>Érd</v>
          </cell>
          <cell r="K927" t="str">
            <v>Tajerling Áron Viktor</v>
          </cell>
          <cell r="M927" t="str">
            <v>Tornai Tibor</v>
          </cell>
          <cell r="O927" t="str">
            <v>Pest/Nyugat</v>
          </cell>
          <cell r="P927" t="str">
            <v>Érd</v>
          </cell>
          <cell r="Q927" t="str">
            <v>csak B</v>
          </cell>
          <cell r="R927" t="str">
            <v>OK</v>
          </cell>
          <cell r="S927">
            <v>2</v>
          </cell>
          <cell r="T927" t="str">
            <v/>
          </cell>
          <cell r="U927">
            <v>1</v>
          </cell>
          <cell r="V927">
            <v>1</v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</row>
        <row r="928">
          <cell r="I928" t="str">
            <v>Felsővárosi Általános Iskola</v>
          </cell>
          <cell r="J928" t="str">
            <v>Székesfehérvár</v>
          </cell>
          <cell r="K928" t="str">
            <v>Takács Máté Ármin</v>
          </cell>
          <cell r="M928" t="str">
            <v>Duduka Ingrid</v>
          </cell>
          <cell r="O928" t="str">
            <v>Fejér/Székesfehérvár</v>
          </cell>
          <cell r="P928" t="str">
            <v>Székesfehérvár</v>
          </cell>
          <cell r="Q928" t="str">
            <v>csak B</v>
          </cell>
          <cell r="R928" t="str">
            <v>OK</v>
          </cell>
          <cell r="S928">
            <v>3</v>
          </cell>
          <cell r="T928" t="str">
            <v/>
          </cell>
          <cell r="U928">
            <v>1</v>
          </cell>
          <cell r="V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</row>
        <row r="929">
          <cell r="I929" t="str">
            <v>Szent Miklós Görögkatolikus Általános Iskola</v>
          </cell>
          <cell r="J929" t="str">
            <v>Nyíregyháza</v>
          </cell>
          <cell r="K929" t="str">
            <v>Tamás Zsombor</v>
          </cell>
          <cell r="M929" t="str">
            <v>Mácsai Irén</v>
          </cell>
          <cell r="O929" t="str">
            <v>Szabolcs-Szatmár-Bereg</v>
          </cell>
          <cell r="P929" t="str">
            <v/>
          </cell>
          <cell r="Q929" t="str">
            <v>csak B</v>
          </cell>
          <cell r="R929" t="str">
            <v>OK</v>
          </cell>
          <cell r="S929">
            <v>6</v>
          </cell>
          <cell r="T929" t="str">
            <v/>
          </cell>
          <cell r="U929">
            <v>1</v>
          </cell>
          <cell r="V929">
            <v>1</v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</row>
        <row r="930">
          <cell r="I930" t="str">
            <v>Comenius Angol-Magyar Két Tanítási Nyelvű Gimnázium, Általános Iskola és Óvoda</v>
          </cell>
          <cell r="J930" t="str">
            <v>Székesfehérvár</v>
          </cell>
          <cell r="K930" t="str">
            <v>Tasnádi Márton</v>
          </cell>
          <cell r="M930" t="str">
            <v>Peringer Orsolya</v>
          </cell>
          <cell r="O930" t="str">
            <v>Fejér/Székesfehérvár</v>
          </cell>
          <cell r="P930" t="str">
            <v>Székesfehérvár</v>
          </cell>
          <cell r="Q930" t="str">
            <v>csak B</v>
          </cell>
          <cell r="R930" t="str">
            <v>OK</v>
          </cell>
          <cell r="S930">
            <v>3</v>
          </cell>
          <cell r="T930" t="str">
            <v/>
          </cell>
          <cell r="U930" t="str">
            <v/>
          </cell>
          <cell r="V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</row>
        <row r="931">
          <cell r="I931" t="str">
            <v>Gyulai Implom József Általános Iskola</v>
          </cell>
          <cell r="J931" t="str">
            <v>Gyula</v>
          </cell>
          <cell r="K931" t="str">
            <v>Terdik Péter</v>
          </cell>
          <cell r="M931" t="str">
            <v>Pluhár János</v>
          </cell>
          <cell r="O931" t="str">
            <v>Békés</v>
          </cell>
          <cell r="P931" t="str">
            <v/>
          </cell>
          <cell r="Q931" t="str">
            <v>csak B</v>
          </cell>
          <cell r="R931" t="str">
            <v>OK</v>
          </cell>
          <cell r="S931">
            <v>7</v>
          </cell>
          <cell r="T931" t="str">
            <v/>
          </cell>
          <cell r="U931" t="str">
            <v/>
          </cell>
          <cell r="V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</row>
        <row r="932">
          <cell r="I932" t="str">
            <v>Újszászi Vörösmarty Mihály Általános Iskola</v>
          </cell>
          <cell r="J932" t="str">
            <v>Újszász</v>
          </cell>
          <cell r="K932" t="str">
            <v>Toronyi Zsolt</v>
          </cell>
          <cell r="M932" t="str">
            <v>Tóth Gábor</v>
          </cell>
          <cell r="O932" t="str">
            <v>Jász-Nagykun-Szolnok</v>
          </cell>
          <cell r="P932" t="str">
            <v/>
          </cell>
          <cell r="Q932" t="str">
            <v>csak B</v>
          </cell>
          <cell r="R932" t="str">
            <v>OK</v>
          </cell>
          <cell r="S932">
            <v>10</v>
          </cell>
          <cell r="T932" t="str">
            <v/>
          </cell>
          <cell r="U932" t="str">
            <v/>
          </cell>
          <cell r="V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</row>
        <row r="933">
          <cell r="I933" t="str">
            <v>Dunaújvárosi Petőfi Sándor Általános Iskola</v>
          </cell>
          <cell r="J933" t="str">
            <v>Dunaújváros</v>
          </cell>
          <cell r="K933" t="str">
            <v>Tóth Áron</v>
          </cell>
          <cell r="M933" t="str">
            <v>Nagy Gabriella</v>
          </cell>
          <cell r="O933" t="str">
            <v>Fejér/Dél</v>
          </cell>
          <cell r="P933" t="str">
            <v>Dunaújváros</v>
          </cell>
          <cell r="Q933" t="str">
            <v>A vagy B</v>
          </cell>
          <cell r="R933" t="str">
            <v>OK</v>
          </cell>
          <cell r="S933">
            <v>3</v>
          </cell>
          <cell r="T933" t="str">
            <v/>
          </cell>
          <cell r="U933">
            <v>1</v>
          </cell>
          <cell r="V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</row>
        <row r="934">
          <cell r="I934" t="str">
            <v>Csertán Sándor Általános Iskola</v>
          </cell>
          <cell r="J934" t="str">
            <v>Alsónemesapáti</v>
          </cell>
          <cell r="K934" t="str">
            <v>Tóth Botond Márton</v>
          </cell>
          <cell r="M934" t="str">
            <v>Vincze Enikő Márta</v>
          </cell>
          <cell r="O934" t="str">
            <v>Zala</v>
          </cell>
          <cell r="P934" t="str">
            <v/>
          </cell>
          <cell r="Q934" t="str">
            <v>csak B</v>
          </cell>
          <cell r="R934" t="str">
            <v>OK</v>
          </cell>
          <cell r="S934">
            <v>9</v>
          </cell>
          <cell r="T934" t="str">
            <v/>
          </cell>
          <cell r="U934">
            <v>1</v>
          </cell>
          <cell r="V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</row>
        <row r="935">
          <cell r="I935" t="str">
            <v>Batsányi János Gimnázium és Kollégium</v>
          </cell>
          <cell r="J935" t="str">
            <v>Tapolca</v>
          </cell>
          <cell r="K935" t="str">
            <v>Tóth Hunor</v>
          </cell>
          <cell r="M935" t="str">
            <v>Havasi Gábor</v>
          </cell>
          <cell r="O935" t="str">
            <v>Veszprém</v>
          </cell>
          <cell r="P935" t="str">
            <v/>
          </cell>
          <cell r="Q935" t="str">
            <v>csak B</v>
          </cell>
          <cell r="R935" t="str">
            <v>OK</v>
          </cell>
          <cell r="S935">
            <v>5</v>
          </cell>
          <cell r="T935" t="str">
            <v/>
          </cell>
          <cell r="U935" t="str">
            <v/>
          </cell>
          <cell r="V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</row>
        <row r="936">
          <cell r="I936" t="str">
            <v>Jáki Nagy Márton Nyelvoktató Nemzetiségi Általános Iskola</v>
          </cell>
          <cell r="J936" t="str">
            <v>Ják</v>
          </cell>
          <cell r="K936" t="str">
            <v>Tóth János Márk</v>
          </cell>
          <cell r="M936" t="str">
            <v>Nagy Ferenc</v>
          </cell>
          <cell r="O936" t="str">
            <v>Vas</v>
          </cell>
          <cell r="P936" t="str">
            <v/>
          </cell>
          <cell r="Q936" t="str">
            <v>csak B</v>
          </cell>
          <cell r="R936" t="str">
            <v>OK</v>
          </cell>
          <cell r="S936">
            <v>9</v>
          </cell>
          <cell r="T936" t="str">
            <v/>
          </cell>
          <cell r="U936" t="str">
            <v/>
          </cell>
          <cell r="V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</row>
        <row r="937">
          <cell r="I937" t="str">
            <v>Újszászi Vörösmarty Mihály Általános Iskola</v>
          </cell>
          <cell r="J937" t="str">
            <v>Újszász</v>
          </cell>
          <cell r="K937" t="str">
            <v>Tóth Tibor Miklós</v>
          </cell>
          <cell r="M937" t="str">
            <v>Tóth Gábor</v>
          </cell>
          <cell r="O937" t="str">
            <v>Jász-Nagykun-Szolnok</v>
          </cell>
          <cell r="P937" t="str">
            <v/>
          </cell>
          <cell r="Q937" t="str">
            <v>csak B</v>
          </cell>
          <cell r="R937" t="str">
            <v>OK</v>
          </cell>
          <cell r="S937">
            <v>10</v>
          </cell>
          <cell r="T937" t="str">
            <v/>
          </cell>
          <cell r="U937" t="str">
            <v/>
          </cell>
          <cell r="V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</row>
        <row r="938">
          <cell r="I938" t="str">
            <v>Szombathelyi Bercsényi Miklós Általános Iskola</v>
          </cell>
          <cell r="J938" t="str">
            <v>Szombathely</v>
          </cell>
          <cell r="K938" t="str">
            <v>Török Adrián László</v>
          </cell>
          <cell r="M938" t="str">
            <v>Balikó Benjámin</v>
          </cell>
          <cell r="O938" t="str">
            <v>Vas</v>
          </cell>
          <cell r="P938" t="str">
            <v/>
          </cell>
          <cell r="Q938" t="str">
            <v>csak B</v>
          </cell>
          <cell r="R938" t="str">
            <v>OK</v>
          </cell>
          <cell r="S938">
            <v>9</v>
          </cell>
          <cell r="T938" t="str">
            <v/>
          </cell>
          <cell r="U938" t="str">
            <v/>
          </cell>
          <cell r="V938" t="str">
            <v/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</row>
        <row r="939">
          <cell r="I939" t="str">
            <v>Szent István Gimnázium</v>
          </cell>
          <cell r="J939" t="str">
            <v>Budapest XIV. kerület</v>
          </cell>
          <cell r="K939" t="str">
            <v>Tran Khanh Hung</v>
          </cell>
          <cell r="M939" t="str">
            <v>Barkócziné Antók Zsófia</v>
          </cell>
          <cell r="O939" t="str">
            <v>Budapest/Dél-Pest</v>
          </cell>
          <cell r="P939" t="str">
            <v>Budapest XIV. kerület</v>
          </cell>
          <cell r="Q939" t="str">
            <v>csak B</v>
          </cell>
          <cell r="R939" t="str">
            <v>OK</v>
          </cell>
          <cell r="S939">
            <v>1</v>
          </cell>
          <cell r="T939" t="str">
            <v/>
          </cell>
          <cell r="U939">
            <v>1</v>
          </cell>
          <cell r="V939" t="str">
            <v/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</row>
        <row r="940">
          <cell r="I940" t="str">
            <v>Szabadegyházi Kossuth Lajos Általános Iskola</v>
          </cell>
          <cell r="J940" t="str">
            <v>Szabadegyháza</v>
          </cell>
          <cell r="K940" t="str">
            <v>Turán Ádám</v>
          </cell>
          <cell r="M940" t="str">
            <v>Rittler Gábor Győző</v>
          </cell>
          <cell r="O940" t="str">
            <v>Fejér/Észak</v>
          </cell>
          <cell r="P940" t="str">
            <v>Szabadegyháza</v>
          </cell>
          <cell r="Q940" t="str">
            <v>csak B</v>
          </cell>
          <cell r="R940" t="str">
            <v>OK</v>
          </cell>
          <cell r="S940">
            <v>3</v>
          </cell>
          <cell r="T940" t="str">
            <v/>
          </cell>
          <cell r="U940">
            <v>1</v>
          </cell>
          <cell r="V940" t="str">
            <v/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</row>
        <row r="941">
          <cell r="I941" t="str">
            <v>Tóparti Gimnázium és Művészeti Szakgimnázium</v>
          </cell>
          <cell r="J941" t="str">
            <v>Székesfehérvár</v>
          </cell>
          <cell r="K941" t="str">
            <v>Varga Andor Bertalan</v>
          </cell>
          <cell r="M941" t="str">
            <v>Kovács Gábor</v>
          </cell>
          <cell r="O941" t="str">
            <v>Fejér/Székesfehérvár</v>
          </cell>
          <cell r="P941" t="str">
            <v>Székesfehérvár</v>
          </cell>
          <cell r="Q941" t="str">
            <v>csak B</v>
          </cell>
          <cell r="R941" t="str">
            <v>OK</v>
          </cell>
          <cell r="S941">
            <v>3</v>
          </cell>
          <cell r="T941" t="str">
            <v/>
          </cell>
          <cell r="U941">
            <v>1</v>
          </cell>
          <cell r="V941">
            <v>1</v>
          </cell>
          <cell r="AB941" t="str">
            <v/>
          </cell>
          <cell r="AC941" t="str">
            <v/>
          </cell>
          <cell r="AD941">
            <v>1</v>
          </cell>
          <cell r="AE941">
            <v>0</v>
          </cell>
        </row>
        <row r="942">
          <cell r="I942" t="str">
            <v>Szombathelyi Nagy Lajos Gimnázium</v>
          </cell>
          <cell r="J942" t="str">
            <v>Szombathely</v>
          </cell>
          <cell r="K942" t="str">
            <v>Varga Vendel</v>
          </cell>
          <cell r="M942" t="str">
            <v>Németh Attila</v>
          </cell>
          <cell r="O942" t="str">
            <v>Vas</v>
          </cell>
          <cell r="P942" t="str">
            <v/>
          </cell>
          <cell r="Q942" t="str">
            <v>csak B</v>
          </cell>
          <cell r="R942" t="str">
            <v>OK</v>
          </cell>
          <cell r="S942">
            <v>9</v>
          </cell>
          <cell r="T942" t="str">
            <v/>
          </cell>
          <cell r="U942">
            <v>1</v>
          </cell>
          <cell r="V942">
            <v>1</v>
          </cell>
          <cell r="AB942" t="str">
            <v/>
          </cell>
          <cell r="AC942" t="str">
            <v/>
          </cell>
          <cell r="AD942">
            <v>0</v>
          </cell>
          <cell r="AE942">
            <v>0</v>
          </cell>
        </row>
        <row r="943">
          <cell r="I943" t="str">
            <v>Tapolcai Bárdos Lajos Általános Iskola</v>
          </cell>
          <cell r="J943" t="str">
            <v>Tapolca</v>
          </cell>
          <cell r="K943" t="str">
            <v>Varró Sándor</v>
          </cell>
          <cell r="M943" t="str">
            <v>Gyarmati Zoltánné</v>
          </cell>
          <cell r="O943" t="str">
            <v>Veszprém</v>
          </cell>
          <cell r="P943" t="str">
            <v/>
          </cell>
          <cell r="Q943" t="str">
            <v>csak B</v>
          </cell>
          <cell r="R943" t="str">
            <v>OK</v>
          </cell>
          <cell r="S943">
            <v>5</v>
          </cell>
          <cell r="T943" t="str">
            <v/>
          </cell>
          <cell r="U943">
            <v>1</v>
          </cell>
          <cell r="V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</row>
        <row r="944">
          <cell r="I944" t="str">
            <v>Debreceni Református Kollégium Dóczy Gimnáziuma</v>
          </cell>
          <cell r="J944" t="str">
            <v>Debrecen</v>
          </cell>
          <cell r="K944" t="str">
            <v>Vass Zétény</v>
          </cell>
          <cell r="M944" t="str">
            <v>Varga Sándor</v>
          </cell>
          <cell r="O944" t="str">
            <v>Hajdú-Bihar</v>
          </cell>
          <cell r="P944" t="str">
            <v/>
          </cell>
          <cell r="Q944" t="str">
            <v>csak B</v>
          </cell>
          <cell r="R944" t="str">
            <v>OK</v>
          </cell>
          <cell r="S944">
            <v>6</v>
          </cell>
          <cell r="T944" t="str">
            <v/>
          </cell>
          <cell r="U944" t="str">
            <v/>
          </cell>
          <cell r="V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</row>
        <row r="945">
          <cell r="I945" t="str">
            <v>Kenderföld-Somági Általános Iskola</v>
          </cell>
          <cell r="J945" t="str">
            <v>Komló</v>
          </cell>
          <cell r="K945" t="str">
            <v>Virágh Zsombor</v>
          </cell>
          <cell r="M945" t="str">
            <v>Ottó György</v>
          </cell>
          <cell r="O945" t="str">
            <v>Baranya</v>
          </cell>
          <cell r="P945" t="str">
            <v/>
          </cell>
          <cell r="Q945" t="str">
            <v>csak B</v>
          </cell>
          <cell r="R945" t="str">
            <v>OK</v>
          </cell>
          <cell r="S945">
            <v>4</v>
          </cell>
          <cell r="T945" t="str">
            <v/>
          </cell>
          <cell r="U945">
            <v>1</v>
          </cell>
          <cell r="V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</row>
        <row r="946">
          <cell r="I946" t="str">
            <v>Bethlen Gábor Általános Iskola és Gimnázium</v>
          </cell>
          <cell r="J946" t="str">
            <v>Budapest XI. kerület</v>
          </cell>
          <cell r="K946" t="str">
            <v>Wagner Vince</v>
          </cell>
          <cell r="M946" t="str">
            <v>Puhr Adrienn</v>
          </cell>
          <cell r="O946" t="str">
            <v>Budapest/Buda</v>
          </cell>
          <cell r="P946" t="str">
            <v>Budapest XI. kerület</v>
          </cell>
          <cell r="Q946" t="str">
            <v>A vagy B</v>
          </cell>
          <cell r="R946" t="str">
            <v>OK</v>
          </cell>
          <cell r="S946">
            <v>1</v>
          </cell>
          <cell r="T946" t="str">
            <v/>
          </cell>
          <cell r="U946">
            <v>1</v>
          </cell>
          <cell r="V946">
            <v>1</v>
          </cell>
          <cell r="AB946" t="str">
            <v/>
          </cell>
          <cell r="AC946" t="str">
            <v/>
          </cell>
          <cell r="AD946">
            <v>2</v>
          </cell>
          <cell r="AE946">
            <v>0</v>
          </cell>
        </row>
        <row r="947">
          <cell r="I947" t="str">
            <v>Boldog Brenner János Általános Iskola és Gimnázium</v>
          </cell>
          <cell r="J947" t="str">
            <v>Szombathely</v>
          </cell>
          <cell r="K947" t="str">
            <v>Weeber Mátyás Jeromos</v>
          </cell>
          <cell r="M947" t="str">
            <v>Fertőszegi Péter</v>
          </cell>
          <cell r="O947" t="str">
            <v>Vas</v>
          </cell>
          <cell r="P947" t="str">
            <v/>
          </cell>
          <cell r="Q947" t="str">
            <v>csak B</v>
          </cell>
          <cell r="R947" t="str">
            <v>OK</v>
          </cell>
          <cell r="S947">
            <v>9</v>
          </cell>
          <cell r="T947" t="str">
            <v/>
          </cell>
          <cell r="U947" t="str">
            <v/>
          </cell>
          <cell r="V947" t="str">
            <v/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</row>
        <row r="948">
          <cell r="I948" t="str">
            <v>Pittner Dénes Általános Iskola és Alapfokú Művészeti Iskola</v>
          </cell>
          <cell r="J948" t="str">
            <v>Péteri</v>
          </cell>
          <cell r="K948" t="str">
            <v>Árgyelán Alíz</v>
          </cell>
          <cell r="M948" t="str">
            <v>Bürgés- Mató Vanda</v>
          </cell>
          <cell r="O948" t="str">
            <v>Pest /Dél</v>
          </cell>
          <cell r="P948" t="str">
            <v>Péteri</v>
          </cell>
          <cell r="Q948" t="str">
            <v>csak A</v>
          </cell>
          <cell r="R948" t="str">
            <v>OK</v>
          </cell>
          <cell r="S948">
            <v>2</v>
          </cell>
          <cell r="T948" t="str">
            <v/>
          </cell>
          <cell r="U948">
            <v>1</v>
          </cell>
          <cell r="V948">
            <v>1</v>
          </cell>
          <cell r="AB948">
            <v>1</v>
          </cell>
          <cell r="AC948">
            <v>0</v>
          </cell>
          <cell r="AD948" t="str">
            <v/>
          </cell>
          <cell r="AE948" t="str">
            <v/>
          </cell>
        </row>
        <row r="949">
          <cell r="I949" t="str">
            <v>Újpesti Karinthy Frigyes Magyar-Angol Két Tanítási Nyelvű Általános Iskola</v>
          </cell>
          <cell r="J949" t="str">
            <v>Budapest IV. kerület</v>
          </cell>
          <cell r="K949" t="str">
            <v>Boros Maja Veronika</v>
          </cell>
          <cell r="M949" t="str">
            <v>Scherczerné Boros Andrea</v>
          </cell>
          <cell r="O949" t="str">
            <v>Budapest/Észak-Pest</v>
          </cell>
          <cell r="P949" t="str">
            <v>Budapest IV. kerület</v>
          </cell>
          <cell r="Q949" t="str">
            <v>csak A</v>
          </cell>
          <cell r="R949" t="str">
            <v>OK</v>
          </cell>
          <cell r="S949">
            <v>1</v>
          </cell>
          <cell r="T949" t="str">
            <v/>
          </cell>
          <cell r="U949">
            <v>1</v>
          </cell>
          <cell r="V949">
            <v>1</v>
          </cell>
          <cell r="AB949">
            <v>3</v>
          </cell>
          <cell r="AC949">
            <v>0</v>
          </cell>
          <cell r="AD949" t="str">
            <v/>
          </cell>
          <cell r="AE949" t="str">
            <v/>
          </cell>
        </row>
        <row r="950">
          <cell r="I950" t="str">
            <v>Török János Református Oktatási Központ - Gimnázium, Technikum és Szakképző Iskola</v>
          </cell>
          <cell r="J950" t="str">
            <v>Cegléd</v>
          </cell>
          <cell r="K950" t="str">
            <v>Mészáros Enikő</v>
          </cell>
          <cell r="M950" t="str">
            <v>Pintér István</v>
          </cell>
          <cell r="O950" t="str">
            <v>Pest /Dél</v>
          </cell>
          <cell r="P950" t="str">
            <v>Cegléd</v>
          </cell>
          <cell r="Q950" t="str">
            <v>csak A</v>
          </cell>
          <cell r="R950" t="str">
            <v>OK</v>
          </cell>
          <cell r="S950">
            <v>2</v>
          </cell>
          <cell r="T950" t="str">
            <v/>
          </cell>
          <cell r="U950">
            <v>1</v>
          </cell>
          <cell r="V950">
            <v>1</v>
          </cell>
          <cell r="AB950">
            <v>2</v>
          </cell>
          <cell r="AC950">
            <v>0</v>
          </cell>
          <cell r="AD950" t="str">
            <v/>
          </cell>
          <cell r="AE950" t="str">
            <v/>
          </cell>
        </row>
        <row r="951">
          <cell r="I951" t="str">
            <v>Székesfehérvári Teleki Blanka Gimnázium és Általános Iskola</v>
          </cell>
          <cell r="J951" t="str">
            <v>Székesfehérvár</v>
          </cell>
          <cell r="K951" t="str">
            <v>Molnár Boglárka</v>
          </cell>
          <cell r="M951" t="str">
            <v>Kovácsné Jakubovich Krisztina Ágnes</v>
          </cell>
          <cell r="O951" t="str">
            <v>Fejér/Székesfehérvár</v>
          </cell>
          <cell r="P951" t="str">
            <v>Székesfehérvár</v>
          </cell>
          <cell r="Q951" t="str">
            <v>A vagy B</v>
          </cell>
          <cell r="R951" t="str">
            <v>OK</v>
          </cell>
          <cell r="S951">
            <v>3</v>
          </cell>
          <cell r="T951" t="str">
            <v>Névütközés!</v>
          </cell>
          <cell r="U951">
            <v>1</v>
          </cell>
          <cell r="V951">
            <v>1</v>
          </cell>
          <cell r="AB951">
            <v>0</v>
          </cell>
          <cell r="AC951">
            <v>0</v>
          </cell>
          <cell r="AD951" t="str">
            <v/>
          </cell>
          <cell r="AE951" t="str">
            <v/>
          </cell>
        </row>
        <row r="952">
          <cell r="I952" t="str">
            <v>Ceglédi Református Általános Iskola és Óvoda</v>
          </cell>
          <cell r="J952" t="str">
            <v>Cegléd</v>
          </cell>
          <cell r="K952" t="str">
            <v>Papp Emma Rebeka</v>
          </cell>
          <cell r="M952" t="str">
            <v>Némedi Zoltán</v>
          </cell>
          <cell r="O952" t="str">
            <v>Pest /Dél</v>
          </cell>
          <cell r="P952" t="str">
            <v>Cegléd</v>
          </cell>
          <cell r="Q952" t="str">
            <v>csak A</v>
          </cell>
          <cell r="R952" t="str">
            <v>OK</v>
          </cell>
          <cell r="S952">
            <v>2</v>
          </cell>
          <cell r="T952" t="str">
            <v/>
          </cell>
          <cell r="U952">
            <v>1</v>
          </cell>
          <cell r="V952">
            <v>1</v>
          </cell>
          <cell r="AB952">
            <v>0</v>
          </cell>
          <cell r="AC952">
            <v>0</v>
          </cell>
          <cell r="AD952" t="str">
            <v/>
          </cell>
          <cell r="AE952" t="str">
            <v/>
          </cell>
        </row>
        <row r="953">
          <cell r="I953" t="str">
            <v>Újpesti Károlyi István Általános Iskola és Gimnázium</v>
          </cell>
          <cell r="J953" t="str">
            <v>Budapest IV. kerület</v>
          </cell>
          <cell r="K953" t="str">
            <v>Sándor Elza Anikó</v>
          </cell>
          <cell r="M953" t="str">
            <v>Lakosa Gyula</v>
          </cell>
          <cell r="N953" t="str">
            <v>Petrovics Péter</v>
          </cell>
          <cell r="O953" t="str">
            <v>Budapest/Észak-Pest</v>
          </cell>
          <cell r="P953" t="str">
            <v>Budapest IV. kerület</v>
          </cell>
          <cell r="Q953" t="str">
            <v>csak A</v>
          </cell>
          <cell r="R953" t="str">
            <v>OK</v>
          </cell>
          <cell r="S953">
            <v>1</v>
          </cell>
          <cell r="T953" t="str">
            <v/>
          </cell>
          <cell r="U953">
            <v>1</v>
          </cell>
          <cell r="V953">
            <v>1</v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</row>
        <row r="954">
          <cell r="I954" t="str">
            <v>Hétvezér Általános Iskola</v>
          </cell>
          <cell r="J954" t="str">
            <v>Székesfehérvár</v>
          </cell>
          <cell r="K954" t="str">
            <v>Takács Zsófi</v>
          </cell>
          <cell r="M954" t="str">
            <v>Farkas Andrea</v>
          </cell>
          <cell r="N954" t="str">
            <v>Nagy Szabó Levente</v>
          </cell>
          <cell r="O954" t="str">
            <v>Fejér/Székesfehérvár</v>
          </cell>
          <cell r="P954" t="str">
            <v>Székesfehérvár</v>
          </cell>
          <cell r="Q954" t="str">
            <v>csak A</v>
          </cell>
          <cell r="R954" t="str">
            <v>OK</v>
          </cell>
          <cell r="S954">
            <v>3</v>
          </cell>
          <cell r="T954" t="str">
            <v/>
          </cell>
          <cell r="U954">
            <v>1</v>
          </cell>
          <cell r="V954">
            <v>0</v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</row>
        <row r="955">
          <cell r="I955" t="str">
            <v>Újszászi Vörösmarty Mihály Általános Iskola</v>
          </cell>
          <cell r="J955" t="str">
            <v>Újszász</v>
          </cell>
          <cell r="K955" t="str">
            <v>Agócs Laura</v>
          </cell>
          <cell r="M955" t="str">
            <v>Tóth Gábor</v>
          </cell>
          <cell r="O955" t="str">
            <v>Jász-Nagykun-Szolnok</v>
          </cell>
          <cell r="P955" t="str">
            <v/>
          </cell>
          <cell r="Q955" t="str">
            <v>csak B</v>
          </cell>
          <cell r="R955" t="str">
            <v>OK</v>
          </cell>
          <cell r="S955">
            <v>10</v>
          </cell>
          <cell r="T955" t="str">
            <v/>
          </cell>
          <cell r="U955">
            <v>1</v>
          </cell>
          <cell r="V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</row>
        <row r="956">
          <cell r="I956" t="str">
            <v>Seregélyesi Baptista Általános Iskola és Alapfokú Művészeti Iskola</v>
          </cell>
          <cell r="J956" t="str">
            <v>Seregélyes</v>
          </cell>
          <cell r="K956" t="str">
            <v>Alföldi Anna</v>
          </cell>
          <cell r="M956" t="str">
            <v>Karkóné Lukácsy Marianna</v>
          </cell>
          <cell r="O956" t="str">
            <v>Fejér/Székesfehérvár</v>
          </cell>
          <cell r="P956" t="str">
            <v>Seregélyes</v>
          </cell>
          <cell r="Q956" t="str">
            <v>csak B</v>
          </cell>
          <cell r="R956" t="str">
            <v>OK</v>
          </cell>
          <cell r="S956">
            <v>3</v>
          </cell>
          <cell r="T956" t="str">
            <v/>
          </cell>
          <cell r="U956">
            <v>1</v>
          </cell>
          <cell r="V956" t="str">
            <v/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</row>
        <row r="957">
          <cell r="I957" t="str">
            <v>Pittner Dénes Általános Iskola és Alapfokú Művészeti Iskola</v>
          </cell>
          <cell r="J957" t="str">
            <v>Péteri</v>
          </cell>
          <cell r="K957" t="str">
            <v>Árgyelán Szonja</v>
          </cell>
          <cell r="M957" t="str">
            <v>Bürgés- Mató Vanda</v>
          </cell>
          <cell r="O957" t="str">
            <v>Pest /Dél</v>
          </cell>
          <cell r="P957" t="str">
            <v>Péteri</v>
          </cell>
          <cell r="Q957" t="str">
            <v>csak B</v>
          </cell>
          <cell r="R957" t="str">
            <v>OK</v>
          </cell>
          <cell r="S957">
            <v>2</v>
          </cell>
          <cell r="T957" t="str">
            <v/>
          </cell>
          <cell r="U957">
            <v>1</v>
          </cell>
          <cell r="V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</row>
        <row r="958">
          <cell r="I958" t="str">
            <v>Monori Ady Úti Általános Iskola</v>
          </cell>
          <cell r="J958" t="str">
            <v>Monor</v>
          </cell>
          <cell r="K958" t="str">
            <v>Bágyi Csenge</v>
          </cell>
          <cell r="M958" t="str">
            <v>Kecskeméti Beatrix Anikó</v>
          </cell>
          <cell r="O958" t="str">
            <v>Pest /Dél</v>
          </cell>
          <cell r="P958" t="str">
            <v>Monor</v>
          </cell>
          <cell r="Q958" t="str">
            <v>A vagy B</v>
          </cell>
          <cell r="R958" t="str">
            <v>OK</v>
          </cell>
          <cell r="S958">
            <v>2</v>
          </cell>
          <cell r="T958" t="str">
            <v/>
          </cell>
          <cell r="U958">
            <v>1</v>
          </cell>
          <cell r="V958">
            <v>1</v>
          </cell>
          <cell r="AB958" t="str">
            <v/>
          </cell>
          <cell r="AC958" t="str">
            <v/>
          </cell>
          <cell r="AD958">
            <v>2</v>
          </cell>
          <cell r="AE958">
            <v>0</v>
          </cell>
        </row>
        <row r="959">
          <cell r="I959" t="str">
            <v>Kálvin János Református Általános Iskola</v>
          </cell>
          <cell r="J959" t="str">
            <v>Mátészalka</v>
          </cell>
          <cell r="K959" t="str">
            <v>Balázs Abigél</v>
          </cell>
          <cell r="M959" t="str">
            <v>Kósa-Varga Ágnes</v>
          </cell>
          <cell r="O959" t="str">
            <v>Szabolcs-Szatmár-Bereg</v>
          </cell>
          <cell r="P959" t="str">
            <v/>
          </cell>
          <cell r="Q959" t="str">
            <v>csak B</v>
          </cell>
          <cell r="R959" t="str">
            <v>OK</v>
          </cell>
          <cell r="S959">
            <v>6</v>
          </cell>
          <cell r="T959" t="str">
            <v/>
          </cell>
          <cell r="U959">
            <v>1</v>
          </cell>
          <cell r="V959" t="str">
            <v/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</row>
        <row r="960">
          <cell r="I960" t="str">
            <v>Esztergomi József Attila Általános Iskola</v>
          </cell>
          <cell r="J960" t="str">
            <v>Esztergom</v>
          </cell>
          <cell r="K960" t="str">
            <v>Balogh Dóra</v>
          </cell>
          <cell r="M960" t="str">
            <v>Lázár István</v>
          </cell>
          <cell r="O960" t="str">
            <v>Komárom-Esztergom</v>
          </cell>
          <cell r="P960" t="str">
            <v/>
          </cell>
          <cell r="Q960" t="str">
            <v>csak B</v>
          </cell>
          <cell r="R960" t="str">
            <v>OK</v>
          </cell>
          <cell r="S960">
            <v>5</v>
          </cell>
          <cell r="T960" t="str">
            <v/>
          </cell>
          <cell r="U960">
            <v>1</v>
          </cell>
          <cell r="V960">
            <v>1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</row>
        <row r="961">
          <cell r="I961" t="str">
            <v>Zentai Úti Általános Iskola</v>
          </cell>
          <cell r="J961" t="str">
            <v>Székesfehérvár</v>
          </cell>
          <cell r="K961" t="str">
            <v>Barbély Kamilla</v>
          </cell>
          <cell r="M961" t="str">
            <v>BORSÓ TAMÁS</v>
          </cell>
          <cell r="O961" t="str">
            <v>Fejér/Székesfehérvár</v>
          </cell>
          <cell r="P961" t="str">
            <v>Székesfehérvár</v>
          </cell>
          <cell r="Q961" t="str">
            <v>csak B</v>
          </cell>
          <cell r="R961" t="str">
            <v>OK</v>
          </cell>
          <cell r="S961">
            <v>3</v>
          </cell>
          <cell r="T961" t="str">
            <v/>
          </cell>
          <cell r="U961" t="str">
            <v/>
          </cell>
          <cell r="V961" t="str">
            <v/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</row>
        <row r="962">
          <cell r="I962" t="str">
            <v>Pápai Weöres Sándor Általános Iskola</v>
          </cell>
          <cell r="J962" t="str">
            <v>Pápa</v>
          </cell>
          <cell r="K962" t="str">
            <v>Bárdosi Glenda Zoé</v>
          </cell>
          <cell r="M962" t="str">
            <v>Horváth Attila Sándor</v>
          </cell>
          <cell r="N962" t="str">
            <v>Horváth Attila</v>
          </cell>
          <cell r="O962" t="str">
            <v>Veszprém</v>
          </cell>
          <cell r="P962" t="str">
            <v/>
          </cell>
          <cell r="Q962" t="str">
            <v>csak B</v>
          </cell>
          <cell r="R962" t="str">
            <v>OK</v>
          </cell>
          <cell r="S962">
            <v>5</v>
          </cell>
          <cell r="T962" t="str">
            <v/>
          </cell>
          <cell r="U962" t="str">
            <v/>
          </cell>
          <cell r="V962" t="str">
            <v/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</row>
        <row r="963">
          <cell r="I963" t="str">
            <v>Gyulai Implom József Általános Iskola</v>
          </cell>
          <cell r="J963" t="str">
            <v>Gyula</v>
          </cell>
          <cell r="K963" t="str">
            <v>Bereczki Bella Mia</v>
          </cell>
          <cell r="M963" t="str">
            <v>Pluhár János</v>
          </cell>
          <cell r="O963" t="str">
            <v>Békés</v>
          </cell>
          <cell r="P963" t="str">
            <v/>
          </cell>
          <cell r="Q963" t="str">
            <v>csak B</v>
          </cell>
          <cell r="R963" t="str">
            <v>OK</v>
          </cell>
          <cell r="S963">
            <v>7</v>
          </cell>
          <cell r="T963" t="str">
            <v/>
          </cell>
          <cell r="U963" t="str">
            <v/>
          </cell>
          <cell r="V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</row>
        <row r="964">
          <cell r="I964" t="str">
            <v>Lilla Téri Általános Iskola</v>
          </cell>
          <cell r="J964" t="str">
            <v>Debrecen</v>
          </cell>
          <cell r="K964" t="str">
            <v>Bíro Anna Zsófia</v>
          </cell>
          <cell r="M964" t="str">
            <v>Vassné Szász Anita</v>
          </cell>
          <cell r="O964" t="str">
            <v>Hajdú-Bihar</v>
          </cell>
          <cell r="P964" t="str">
            <v/>
          </cell>
          <cell r="Q964" t="str">
            <v>csak B</v>
          </cell>
          <cell r="R964" t="str">
            <v>OK</v>
          </cell>
          <cell r="S964">
            <v>6</v>
          </cell>
          <cell r="T964" t="str">
            <v/>
          </cell>
          <cell r="U964" t="str">
            <v/>
          </cell>
          <cell r="V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</row>
        <row r="965">
          <cell r="I965" t="str">
            <v>Debreceni Egyetem Kossuth Lajos Gyakorló Gimnáziuma és Általános Iskolája</v>
          </cell>
          <cell r="J965" t="str">
            <v>Debrecen</v>
          </cell>
          <cell r="K965" t="str">
            <v>Biró Hanna</v>
          </cell>
          <cell r="M965" t="str">
            <v>Pintér Judit Katalin</v>
          </cell>
          <cell r="N965" t="str">
            <v>Mester József</v>
          </cell>
          <cell r="O965" t="str">
            <v>Hajdú-Bihar</v>
          </cell>
          <cell r="P965" t="str">
            <v/>
          </cell>
          <cell r="Q965" t="str">
            <v>csak B</v>
          </cell>
          <cell r="R965" t="str">
            <v>OK</v>
          </cell>
          <cell r="S965">
            <v>6</v>
          </cell>
          <cell r="T965" t="str">
            <v/>
          </cell>
          <cell r="U965">
            <v>1</v>
          </cell>
          <cell r="V965">
            <v>1</v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</row>
        <row r="966">
          <cell r="I966" t="str">
            <v>Pápai Weöres Sándor Általános Iskola</v>
          </cell>
          <cell r="J966" t="str">
            <v>Pápa</v>
          </cell>
          <cell r="K966" t="str">
            <v>Bódai Kiara Kitti</v>
          </cell>
          <cell r="M966" t="str">
            <v>Horváth Attila Sándor</v>
          </cell>
          <cell r="N966" t="str">
            <v>Horváth Attila</v>
          </cell>
          <cell r="O966" t="str">
            <v>Veszprém</v>
          </cell>
          <cell r="P966" t="str">
            <v/>
          </cell>
          <cell r="Q966" t="str">
            <v>csak B</v>
          </cell>
          <cell r="R966" t="str">
            <v>OK</v>
          </cell>
          <cell r="S966">
            <v>5</v>
          </cell>
          <cell r="T966" t="str">
            <v/>
          </cell>
          <cell r="U966" t="str">
            <v/>
          </cell>
          <cell r="V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</row>
        <row r="967">
          <cell r="I967" t="str">
            <v>Szent Angéla Ferences Általános Iskola és Gimnázium</v>
          </cell>
          <cell r="J967" t="str">
            <v>Budapest II. kerület</v>
          </cell>
          <cell r="K967" t="str">
            <v>Bojárszky Panna Eszter</v>
          </cell>
          <cell r="M967" t="str">
            <v>Pelsőczy Attila</v>
          </cell>
          <cell r="O967" t="str">
            <v>Budapest/Buda</v>
          </cell>
          <cell r="P967" t="str">
            <v>Budapest II. kerület</v>
          </cell>
          <cell r="Q967" t="str">
            <v>csak B</v>
          </cell>
          <cell r="R967" t="str">
            <v>OK</v>
          </cell>
          <cell r="S967">
            <v>1</v>
          </cell>
          <cell r="T967" t="str">
            <v/>
          </cell>
          <cell r="U967">
            <v>1</v>
          </cell>
          <cell r="V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</row>
        <row r="968">
          <cell r="I968" t="str">
            <v>Szombathelyi Zrínyi Ilona Általános Iskola</v>
          </cell>
          <cell r="J968" t="str">
            <v>Szombathely</v>
          </cell>
          <cell r="K968" t="str">
            <v>Bokor Bori</v>
          </cell>
          <cell r="M968" t="str">
            <v>Papp Katalin</v>
          </cell>
          <cell r="O968" t="str">
            <v>Vas</v>
          </cell>
          <cell r="P968" t="str">
            <v/>
          </cell>
          <cell r="Q968" t="str">
            <v>csak B</v>
          </cell>
          <cell r="R968" t="str">
            <v>OK</v>
          </cell>
          <cell r="S968">
            <v>9</v>
          </cell>
          <cell r="T968" t="str">
            <v/>
          </cell>
          <cell r="U968">
            <v>1</v>
          </cell>
          <cell r="V968">
            <v>1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</row>
        <row r="969">
          <cell r="I969" t="str">
            <v>Ciszterci Szent István Gimnázium</v>
          </cell>
          <cell r="J969" t="str">
            <v>Székesfehérvár</v>
          </cell>
          <cell r="K969" t="str">
            <v>Borka Hedvig Sarolta</v>
          </cell>
          <cell r="M969" t="str">
            <v>Gerlaki Krisztina</v>
          </cell>
          <cell r="O969" t="str">
            <v>Fejér/Székesfehérvár</v>
          </cell>
          <cell r="P969" t="str">
            <v>Székesfehérvár</v>
          </cell>
          <cell r="Q969" t="str">
            <v>csak B</v>
          </cell>
          <cell r="R969" t="str">
            <v>OK</v>
          </cell>
          <cell r="S969">
            <v>3</v>
          </cell>
          <cell r="T969" t="str">
            <v/>
          </cell>
          <cell r="U969">
            <v>1</v>
          </cell>
          <cell r="V969">
            <v>1</v>
          </cell>
          <cell r="AB969" t="str">
            <v/>
          </cell>
          <cell r="AC969" t="str">
            <v/>
          </cell>
          <cell r="AD969">
            <v>0</v>
          </cell>
          <cell r="AE969">
            <v>0</v>
          </cell>
        </row>
        <row r="970">
          <cell r="I970" t="str">
            <v>Magvető Református Magyar - Angol Két Tanítási Nyelvű Általános Iskola és Óvoda</v>
          </cell>
          <cell r="J970" t="str">
            <v>Gyula</v>
          </cell>
          <cell r="K970" t="str">
            <v>Boros Petra</v>
          </cell>
          <cell r="M970" t="str">
            <v>Dávid Szilvia</v>
          </cell>
          <cell r="O970" t="str">
            <v>Békés</v>
          </cell>
          <cell r="P970" t="str">
            <v/>
          </cell>
          <cell r="Q970" t="str">
            <v>csak B</v>
          </cell>
          <cell r="R970" t="str">
            <v>OK</v>
          </cell>
          <cell r="S970">
            <v>7</v>
          </cell>
          <cell r="T970" t="str">
            <v/>
          </cell>
          <cell r="U970" t="str">
            <v/>
          </cell>
          <cell r="V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</row>
        <row r="971">
          <cell r="I971" t="str">
            <v>Magvető Református Magyar - Angol Két Tanítási Nyelvű Általános Iskola és Óvoda</v>
          </cell>
          <cell r="J971" t="str">
            <v>Gyula</v>
          </cell>
          <cell r="K971" t="str">
            <v>Breznyán-Tokai Szilvia</v>
          </cell>
          <cell r="M971" t="str">
            <v>Dávid Szilvia</v>
          </cell>
          <cell r="O971" t="str">
            <v>Békés</v>
          </cell>
          <cell r="P971" t="str">
            <v/>
          </cell>
          <cell r="Q971" t="str">
            <v>csak B</v>
          </cell>
          <cell r="R971" t="str">
            <v>OK</v>
          </cell>
          <cell r="S971">
            <v>7</v>
          </cell>
          <cell r="T971" t="str">
            <v/>
          </cell>
          <cell r="U971" t="str">
            <v/>
          </cell>
          <cell r="V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</row>
        <row r="972">
          <cell r="I972" t="str">
            <v>Szent István Katolikus Általános Iskola</v>
          </cell>
          <cell r="J972" t="str">
            <v>Mezőkövesd</v>
          </cell>
          <cell r="K972" t="str">
            <v>Brunczel Ágota</v>
          </cell>
          <cell r="M972" t="str">
            <v>Csuhai Katalin</v>
          </cell>
          <cell r="O972" t="str">
            <v>Borsod-Abaúj-Zemplén</v>
          </cell>
          <cell r="P972" t="str">
            <v/>
          </cell>
          <cell r="Q972" t="str">
            <v>csak B</v>
          </cell>
          <cell r="R972" t="str">
            <v>OK</v>
          </cell>
          <cell r="S972">
            <v>8</v>
          </cell>
          <cell r="T972" t="str">
            <v/>
          </cell>
          <cell r="U972">
            <v>1</v>
          </cell>
          <cell r="V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</row>
        <row r="973">
          <cell r="I973" t="str">
            <v>Fényi Gyula Jezsuita Gimnázium, Kollégium és Óvoda</v>
          </cell>
          <cell r="J973" t="str">
            <v>Miskolc</v>
          </cell>
          <cell r="K973" t="str">
            <v>Brunczel Annamária</v>
          </cell>
          <cell r="M973" t="str">
            <v>Gulyás László</v>
          </cell>
          <cell r="O973" t="str">
            <v>Borsod-Abaúj-Zemplén</v>
          </cell>
          <cell r="P973" t="str">
            <v/>
          </cell>
          <cell r="Q973" t="str">
            <v>csak B</v>
          </cell>
          <cell r="R973" t="str">
            <v>OK</v>
          </cell>
          <cell r="S973">
            <v>8</v>
          </cell>
          <cell r="T973" t="str">
            <v/>
          </cell>
          <cell r="U973">
            <v>1</v>
          </cell>
          <cell r="V973">
            <v>1</v>
          </cell>
          <cell r="AB973" t="str">
            <v/>
          </cell>
          <cell r="AC973" t="str">
            <v/>
          </cell>
          <cell r="AD973">
            <v>0</v>
          </cell>
          <cell r="AE973">
            <v>0</v>
          </cell>
        </row>
        <row r="974">
          <cell r="I974" t="str">
            <v>Bagodi Fekete István Általános Iskola</v>
          </cell>
          <cell r="J974" t="str">
            <v>Bagod</v>
          </cell>
          <cell r="K974" t="str">
            <v>Bujdos Petra</v>
          </cell>
          <cell r="M974" t="str">
            <v>Käsz Ferenc</v>
          </cell>
          <cell r="O974" t="str">
            <v>Zala</v>
          </cell>
          <cell r="P974" t="str">
            <v/>
          </cell>
          <cell r="Q974" t="str">
            <v>csak B</v>
          </cell>
          <cell r="R974" t="str">
            <v>OK</v>
          </cell>
          <cell r="S974">
            <v>9</v>
          </cell>
          <cell r="T974" t="str">
            <v/>
          </cell>
          <cell r="U974">
            <v>1</v>
          </cell>
          <cell r="V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</row>
        <row r="975">
          <cell r="I975" t="str">
            <v>Pápai Weöres Sándor Általános Iskola</v>
          </cell>
          <cell r="J975" t="str">
            <v>Pápa</v>
          </cell>
          <cell r="K975" t="str">
            <v>Czupor Kiara</v>
          </cell>
          <cell r="M975" t="str">
            <v>Horváth Attila Sándor</v>
          </cell>
          <cell r="N975" t="str">
            <v>Horváth Attila</v>
          </cell>
          <cell r="O975" t="str">
            <v>Veszprém</v>
          </cell>
          <cell r="P975" t="str">
            <v/>
          </cell>
          <cell r="Q975" t="str">
            <v>csak B</v>
          </cell>
          <cell r="R975" t="str">
            <v>OK</v>
          </cell>
          <cell r="S975">
            <v>5</v>
          </cell>
          <cell r="T975" t="str">
            <v/>
          </cell>
          <cell r="U975">
            <v>1</v>
          </cell>
          <cell r="V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</row>
        <row r="976">
          <cell r="I976" t="str">
            <v>Gedói Általános Iskola és Alapfokú Művészeti Iskola</v>
          </cell>
          <cell r="J976" t="str">
            <v>Szeged</v>
          </cell>
          <cell r="K976" t="str">
            <v>Csabai Blanka</v>
          </cell>
          <cell r="M976" t="str">
            <v>Farkas Erika</v>
          </cell>
          <cell r="O976" t="str">
            <v>Csongrád-Csanád</v>
          </cell>
          <cell r="P976" t="str">
            <v/>
          </cell>
          <cell r="Q976" t="str">
            <v>A vagy B</v>
          </cell>
          <cell r="R976" t="str">
            <v>OK</v>
          </cell>
          <cell r="S976">
            <v>7</v>
          </cell>
          <cell r="T976" t="str">
            <v/>
          </cell>
          <cell r="U976">
            <v>1</v>
          </cell>
          <cell r="V976">
            <v>1</v>
          </cell>
          <cell r="AB976" t="str">
            <v/>
          </cell>
          <cell r="AC976" t="str">
            <v/>
          </cell>
          <cell r="AD976">
            <v>2</v>
          </cell>
          <cell r="AE976">
            <v>0</v>
          </cell>
        </row>
        <row r="977">
          <cell r="I977" t="str">
            <v>Kiskunfélegyházi Móra Ferenc Gimnázium</v>
          </cell>
          <cell r="J977" t="str">
            <v>Kiskunfélegyháza</v>
          </cell>
          <cell r="K977" t="str">
            <v>Csertő Tímea</v>
          </cell>
          <cell r="M977" t="str">
            <v>Kis-Czakó Annamária</v>
          </cell>
          <cell r="O977" t="str">
            <v>Bács-Kiskun</v>
          </cell>
          <cell r="P977" t="str">
            <v/>
          </cell>
          <cell r="Q977" t="str">
            <v>csak B</v>
          </cell>
          <cell r="R977" t="str">
            <v>OK</v>
          </cell>
          <cell r="S977">
            <v>10</v>
          </cell>
          <cell r="T977" t="str">
            <v/>
          </cell>
          <cell r="U977">
            <v>1</v>
          </cell>
          <cell r="V977">
            <v>1</v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</row>
        <row r="978">
          <cell r="I978" t="str">
            <v>Pécsi Bártfa Utcai Általános Iskola</v>
          </cell>
          <cell r="J978" t="str">
            <v>Pécs</v>
          </cell>
          <cell r="K978" t="str">
            <v>Cservenka Luca</v>
          </cell>
          <cell r="M978" t="str">
            <v>Horváth Tamás</v>
          </cell>
          <cell r="O978" t="str">
            <v>Baranya</v>
          </cell>
          <cell r="P978" t="str">
            <v/>
          </cell>
          <cell r="Q978" t="str">
            <v>csak B</v>
          </cell>
          <cell r="R978" t="str">
            <v>OK</v>
          </cell>
          <cell r="S978">
            <v>4</v>
          </cell>
          <cell r="T978" t="str">
            <v/>
          </cell>
          <cell r="U978">
            <v>1</v>
          </cell>
          <cell r="V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</row>
        <row r="979">
          <cell r="I979" t="str">
            <v>Kiskunfélegyházi Batthyány Lajos Általános Iskola</v>
          </cell>
          <cell r="J979" t="str">
            <v>Kiskunfélegyháza</v>
          </cell>
          <cell r="K979" t="str">
            <v>Csölle Anna</v>
          </cell>
          <cell r="M979" t="str">
            <v>Pelyva Imre Zoltán</v>
          </cell>
          <cell r="O979" t="str">
            <v>Bács-Kiskun</v>
          </cell>
          <cell r="P979" t="str">
            <v/>
          </cell>
          <cell r="Q979" t="str">
            <v>csak B</v>
          </cell>
          <cell r="R979" t="str">
            <v>OK</v>
          </cell>
          <cell r="S979">
            <v>10</v>
          </cell>
          <cell r="T979" t="str">
            <v/>
          </cell>
          <cell r="U979" t="str">
            <v/>
          </cell>
          <cell r="V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</row>
        <row r="980">
          <cell r="I980" t="str">
            <v>Lencsési Általános Iskola</v>
          </cell>
          <cell r="J980" t="str">
            <v>Békéscsaba</v>
          </cell>
          <cell r="K980" t="str">
            <v>Dancsó Lia</v>
          </cell>
          <cell r="M980" t="str">
            <v>Marikné Püski Zsuzsanna</v>
          </cell>
          <cell r="O980" t="str">
            <v>Békés</v>
          </cell>
          <cell r="P980" t="str">
            <v/>
          </cell>
          <cell r="Q980" t="str">
            <v>csak B</v>
          </cell>
          <cell r="R980" t="str">
            <v>OK</v>
          </cell>
          <cell r="S980">
            <v>7</v>
          </cell>
          <cell r="T980" t="str">
            <v/>
          </cell>
          <cell r="U980">
            <v>1</v>
          </cell>
          <cell r="V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</row>
        <row r="981">
          <cell r="I981" t="str">
            <v>Újszászi Vörösmarty Mihály Általános Iskola</v>
          </cell>
          <cell r="J981" t="str">
            <v>Újszász</v>
          </cell>
          <cell r="K981" t="str">
            <v>Dániel Petra</v>
          </cell>
          <cell r="M981" t="str">
            <v>Tóth Gábor</v>
          </cell>
          <cell r="O981" t="str">
            <v>Jász-Nagykun-Szolnok</v>
          </cell>
          <cell r="P981" t="str">
            <v/>
          </cell>
          <cell r="Q981" t="str">
            <v>csak B</v>
          </cell>
          <cell r="R981" t="str">
            <v>OK</v>
          </cell>
          <cell r="S981">
            <v>10</v>
          </cell>
          <cell r="T981" t="str">
            <v/>
          </cell>
          <cell r="U981">
            <v>1</v>
          </cell>
          <cell r="V981">
            <v>1</v>
          </cell>
          <cell r="AB981" t="str">
            <v/>
          </cell>
          <cell r="AC981" t="str">
            <v/>
          </cell>
          <cell r="AD981">
            <v>1</v>
          </cell>
          <cell r="AE981">
            <v>0</v>
          </cell>
        </row>
        <row r="982">
          <cell r="I982" t="str">
            <v>Újszászi Vörösmarty Mihály Általános Iskola</v>
          </cell>
          <cell r="J982" t="str">
            <v>Újszász</v>
          </cell>
          <cell r="K982" t="str">
            <v>Debrei Alexandra</v>
          </cell>
          <cell r="M982" t="str">
            <v>Tóth Gábor</v>
          </cell>
          <cell r="O982" t="str">
            <v>Jász-Nagykun-Szolnok</v>
          </cell>
          <cell r="P982" t="str">
            <v/>
          </cell>
          <cell r="Q982" t="str">
            <v>csak B</v>
          </cell>
          <cell r="R982" t="str">
            <v>OK</v>
          </cell>
          <cell r="S982">
            <v>10</v>
          </cell>
          <cell r="T982" t="str">
            <v/>
          </cell>
          <cell r="U982">
            <v>1</v>
          </cell>
          <cell r="V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</row>
        <row r="983">
          <cell r="I983" t="str">
            <v>Érdi Móra Ferenc Általános Iskola és Egységes Gyógypedagógiai Módszertani Intézmény</v>
          </cell>
          <cell r="J983" t="str">
            <v>Érd</v>
          </cell>
          <cell r="K983" t="str">
            <v>Demeter Tímea</v>
          </cell>
          <cell r="M983" t="str">
            <v>Illés Erika</v>
          </cell>
          <cell r="O983" t="str">
            <v>Pest/Nyugat</v>
          </cell>
          <cell r="P983" t="str">
            <v>Érd</v>
          </cell>
          <cell r="Q983" t="str">
            <v>csak B</v>
          </cell>
          <cell r="R983" t="str">
            <v>OK</v>
          </cell>
          <cell r="S983">
            <v>2</v>
          </cell>
          <cell r="T983" t="str">
            <v/>
          </cell>
          <cell r="U983">
            <v>1</v>
          </cell>
          <cell r="V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</row>
        <row r="984">
          <cell r="I984" t="str">
            <v>Fabriczius József Általános Iskola</v>
          </cell>
          <cell r="J984" t="str">
            <v>Veresegyház</v>
          </cell>
          <cell r="K984" t="str">
            <v>Deszk Panna</v>
          </cell>
          <cell r="M984" t="str">
            <v>Reiszné Juszt Ágnes</v>
          </cell>
          <cell r="O984" t="str">
            <v>Pest/Észak</v>
          </cell>
          <cell r="P984" t="str">
            <v>Veresegyház</v>
          </cell>
          <cell r="Q984" t="str">
            <v>csak B</v>
          </cell>
          <cell r="R984" t="str">
            <v>OK</v>
          </cell>
          <cell r="S984">
            <v>2</v>
          </cell>
          <cell r="T984" t="str">
            <v/>
          </cell>
          <cell r="U984">
            <v>1</v>
          </cell>
          <cell r="V984">
            <v>1</v>
          </cell>
          <cell r="AB984" t="str">
            <v/>
          </cell>
          <cell r="AC984" t="str">
            <v/>
          </cell>
          <cell r="AD984">
            <v>0</v>
          </cell>
          <cell r="AE984">
            <v>0</v>
          </cell>
        </row>
        <row r="985">
          <cell r="I985" t="str">
            <v>Huszár Gál Gimnázium, Általános Iskola, Alapfokú Művészeti Iskola és Óvoda</v>
          </cell>
          <cell r="J985" t="str">
            <v>Debrecen</v>
          </cell>
          <cell r="K985" t="str">
            <v>Dombi Tirza</v>
          </cell>
          <cell r="M985" t="str">
            <v>Simon Tamásné</v>
          </cell>
          <cell r="O985" t="str">
            <v>Hajdú-Bihar</v>
          </cell>
          <cell r="P985" t="str">
            <v/>
          </cell>
          <cell r="Q985" t="str">
            <v>csak B</v>
          </cell>
          <cell r="R985" t="str">
            <v>OK</v>
          </cell>
          <cell r="S985">
            <v>6</v>
          </cell>
          <cell r="T985" t="str">
            <v/>
          </cell>
          <cell r="U985" t="str">
            <v/>
          </cell>
          <cell r="V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</row>
        <row r="986">
          <cell r="I986" t="str">
            <v>Pécsi Janus Pannonius Gimnázium</v>
          </cell>
          <cell r="J986" t="str">
            <v>Pécs</v>
          </cell>
          <cell r="K986" t="str">
            <v>Elekes Alma Eszter</v>
          </cell>
          <cell r="M986" t="str">
            <v>Szűcs Ibolya</v>
          </cell>
          <cell r="O986" t="str">
            <v>Baranya</v>
          </cell>
          <cell r="P986" t="str">
            <v/>
          </cell>
          <cell r="Q986" t="str">
            <v>csak B</v>
          </cell>
          <cell r="R986" t="str">
            <v>OK</v>
          </cell>
          <cell r="S986">
            <v>4</v>
          </cell>
          <cell r="T986" t="str">
            <v/>
          </cell>
          <cell r="U986">
            <v>1</v>
          </cell>
          <cell r="V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</row>
        <row r="987">
          <cell r="I987" t="str">
            <v>Huszár Gál Gimnázium, Általános Iskola, Alapfokú Művészeti Iskola és Óvoda</v>
          </cell>
          <cell r="J987" t="str">
            <v>Debrecen</v>
          </cell>
          <cell r="K987" t="str">
            <v>Erdődi Zsuzsanna</v>
          </cell>
          <cell r="M987" t="str">
            <v>Simon Tamásné</v>
          </cell>
          <cell r="O987" t="str">
            <v>Hajdú-Bihar</v>
          </cell>
          <cell r="P987" t="str">
            <v/>
          </cell>
          <cell r="Q987" t="str">
            <v>csak B</v>
          </cell>
          <cell r="R987" t="str">
            <v>OK</v>
          </cell>
          <cell r="S987">
            <v>6</v>
          </cell>
          <cell r="T987" t="str">
            <v/>
          </cell>
          <cell r="U987" t="str">
            <v/>
          </cell>
          <cell r="V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</row>
        <row r="988">
          <cell r="I988" t="str">
            <v>Pécsi Bártfa Utcai Általános Iskola</v>
          </cell>
          <cell r="J988" t="str">
            <v>Pécs</v>
          </cell>
          <cell r="K988" t="str">
            <v>Faragó Tamara</v>
          </cell>
          <cell r="M988" t="str">
            <v>Horváth Tamás</v>
          </cell>
          <cell r="O988" t="str">
            <v>Baranya</v>
          </cell>
          <cell r="P988" t="str">
            <v/>
          </cell>
          <cell r="Q988" t="str">
            <v>csak B</v>
          </cell>
          <cell r="R988" t="str">
            <v>OK</v>
          </cell>
          <cell r="S988">
            <v>4</v>
          </cell>
          <cell r="T988" t="str">
            <v/>
          </cell>
          <cell r="U988">
            <v>1</v>
          </cell>
          <cell r="V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</row>
        <row r="989">
          <cell r="I989" t="str">
            <v>Pápai Weöres Sándor Általános Iskola</v>
          </cell>
          <cell r="J989" t="str">
            <v>Pápa</v>
          </cell>
          <cell r="K989" t="str">
            <v>Fekete Vivien Virág</v>
          </cell>
          <cell r="M989" t="str">
            <v>Horváth Attila Sándor</v>
          </cell>
          <cell r="N989" t="str">
            <v>Horváth Attila</v>
          </cell>
          <cell r="O989" t="str">
            <v>Veszprém</v>
          </cell>
          <cell r="P989" t="str">
            <v/>
          </cell>
          <cell r="Q989" t="str">
            <v>csak B</v>
          </cell>
          <cell r="R989" t="str">
            <v>OK</v>
          </cell>
          <cell r="S989">
            <v>5</v>
          </cell>
          <cell r="T989" t="str">
            <v/>
          </cell>
          <cell r="U989">
            <v>1</v>
          </cell>
          <cell r="V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</row>
        <row r="990">
          <cell r="I990" t="str">
            <v>Huszár Gál Gimnázium, Általános Iskola, Alapfokú Művészeti Iskola és Óvoda</v>
          </cell>
          <cell r="J990" t="str">
            <v>Debrecen</v>
          </cell>
          <cell r="K990" t="str">
            <v>Fényes Csillag</v>
          </cell>
          <cell r="M990" t="str">
            <v>Simon Tamásné</v>
          </cell>
          <cell r="O990" t="str">
            <v>Hajdú-Bihar</v>
          </cell>
          <cell r="P990" t="str">
            <v/>
          </cell>
          <cell r="Q990" t="str">
            <v>csak B</v>
          </cell>
          <cell r="R990" t="str">
            <v>OK</v>
          </cell>
          <cell r="S990">
            <v>6</v>
          </cell>
          <cell r="T990" t="str">
            <v/>
          </cell>
          <cell r="U990" t="str">
            <v/>
          </cell>
          <cell r="V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</row>
        <row r="991">
          <cell r="I991" t="str">
            <v>Huszár Gál Gimnázium, Általános Iskola, Alapfokú Művészeti Iskola és Óvoda</v>
          </cell>
          <cell r="J991" t="str">
            <v>Debrecen</v>
          </cell>
          <cell r="K991" t="str">
            <v>Fényes Fanni</v>
          </cell>
          <cell r="M991" t="str">
            <v>Simon Tamásné</v>
          </cell>
          <cell r="O991" t="str">
            <v>Hajdú-Bihar</v>
          </cell>
          <cell r="P991" t="str">
            <v/>
          </cell>
          <cell r="Q991" t="str">
            <v>csak B</v>
          </cell>
          <cell r="R991" t="str">
            <v>OK</v>
          </cell>
          <cell r="S991">
            <v>6</v>
          </cell>
          <cell r="T991" t="str">
            <v/>
          </cell>
          <cell r="U991" t="str">
            <v/>
          </cell>
          <cell r="V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</row>
        <row r="992">
          <cell r="I992" t="str">
            <v>Kiskunfélegyházi Batthyány Lajos Általános Iskola</v>
          </cell>
          <cell r="J992" t="str">
            <v>Kiskunfélegyháza</v>
          </cell>
          <cell r="K992" t="str">
            <v>Fenyvesi Zsófia</v>
          </cell>
          <cell r="M992" t="str">
            <v>Pelyva Imre Zoltán</v>
          </cell>
          <cell r="O992" t="str">
            <v>Bács-Kiskun</v>
          </cell>
          <cell r="P992" t="str">
            <v/>
          </cell>
          <cell r="Q992" t="str">
            <v>csak B</v>
          </cell>
          <cell r="R992" t="str">
            <v>OK</v>
          </cell>
          <cell r="S992">
            <v>10</v>
          </cell>
          <cell r="T992" t="str">
            <v/>
          </cell>
          <cell r="U992" t="str">
            <v/>
          </cell>
          <cell r="V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</row>
        <row r="993">
          <cell r="I993" t="str">
            <v>Kozármislenyi Janikovszky Éva Általános Iskola</v>
          </cell>
          <cell r="J993" t="str">
            <v>Kozármisleny</v>
          </cell>
          <cell r="K993" t="str">
            <v>Fertőszögi Gréta</v>
          </cell>
          <cell r="M993" t="str">
            <v>Tallósi Zoltán</v>
          </cell>
          <cell r="O993" t="str">
            <v>Baranya</v>
          </cell>
          <cell r="P993" t="str">
            <v/>
          </cell>
          <cell r="Q993" t="str">
            <v>csak B</v>
          </cell>
          <cell r="R993" t="str">
            <v>OK</v>
          </cell>
          <cell r="S993">
            <v>4</v>
          </cell>
          <cell r="T993" t="str">
            <v/>
          </cell>
          <cell r="U993">
            <v>1</v>
          </cell>
          <cell r="V993">
            <v>1</v>
          </cell>
          <cell r="AB993" t="str">
            <v/>
          </cell>
          <cell r="AC993" t="str">
            <v/>
          </cell>
          <cell r="AD993">
            <v>1</v>
          </cell>
          <cell r="AE993">
            <v>0</v>
          </cell>
        </row>
        <row r="994">
          <cell r="I994" t="str">
            <v>Kozármislenyi Janikovszky Éva Általános Iskola</v>
          </cell>
          <cell r="J994" t="str">
            <v>Kozármisleny</v>
          </cell>
          <cell r="K994" t="str">
            <v>Fertőszögi Panna</v>
          </cell>
          <cell r="M994" t="str">
            <v>Tallósi Zoltán</v>
          </cell>
          <cell r="O994" t="str">
            <v>Baranya</v>
          </cell>
          <cell r="P994" t="str">
            <v/>
          </cell>
          <cell r="Q994" t="str">
            <v>csak B</v>
          </cell>
          <cell r="R994" t="str">
            <v>OK</v>
          </cell>
          <cell r="S994">
            <v>4</v>
          </cell>
          <cell r="T994" t="str">
            <v/>
          </cell>
          <cell r="U994">
            <v>1</v>
          </cell>
          <cell r="V994">
            <v>1</v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</row>
        <row r="995">
          <cell r="I995" t="str">
            <v>Constantinum Katolikus Óvoda, Általános Iskola, Gimnázium, Technikum, Kollégium</v>
          </cell>
          <cell r="J995" t="str">
            <v>Kiskunfélegyháza</v>
          </cell>
          <cell r="K995" t="str">
            <v>Fodor Rita</v>
          </cell>
          <cell r="M995" t="str">
            <v>Rádi Dezső</v>
          </cell>
          <cell r="O995" t="str">
            <v>Bács-Kiskun</v>
          </cell>
          <cell r="P995" t="str">
            <v/>
          </cell>
          <cell r="Q995" t="str">
            <v>csak B</v>
          </cell>
          <cell r="R995" t="str">
            <v>OK</v>
          </cell>
          <cell r="S995">
            <v>10</v>
          </cell>
          <cell r="T995" t="str">
            <v/>
          </cell>
          <cell r="U995">
            <v>1</v>
          </cell>
          <cell r="V995">
            <v>1</v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</row>
        <row r="996">
          <cell r="I996" t="str">
            <v>Tiszaparti Római Katolikus Általános Iskola és Gimnázium</v>
          </cell>
          <cell r="J996" t="str">
            <v>Szolnok</v>
          </cell>
          <cell r="K996" t="str">
            <v>Földi Kendra</v>
          </cell>
          <cell r="M996" t="str">
            <v>Telepovszki Olga</v>
          </cell>
          <cell r="O996" t="str">
            <v>Jász-Nagykun-Szolnok</v>
          </cell>
          <cell r="P996" t="str">
            <v/>
          </cell>
          <cell r="Q996" t="str">
            <v>csak B</v>
          </cell>
          <cell r="R996" t="str">
            <v>OK</v>
          </cell>
          <cell r="S996">
            <v>10</v>
          </cell>
          <cell r="T996" t="str">
            <v/>
          </cell>
          <cell r="U996">
            <v>1</v>
          </cell>
          <cell r="V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</row>
        <row r="997">
          <cell r="I997" t="str">
            <v>Szegedi SZC Vedres István Technikum</v>
          </cell>
          <cell r="J997" t="str">
            <v>Szeged</v>
          </cell>
          <cell r="K997" t="str">
            <v>Frank Hanna</v>
          </cell>
          <cell r="M997" t="str">
            <v>Kaszab Zsuzsa</v>
          </cell>
          <cell r="O997" t="str">
            <v>Csongrád-Csanád</v>
          </cell>
          <cell r="P997" t="str">
            <v/>
          </cell>
          <cell r="Q997" t="str">
            <v>csak B</v>
          </cell>
          <cell r="R997" t="str">
            <v>OK</v>
          </cell>
          <cell r="S997">
            <v>7</v>
          </cell>
          <cell r="T997" t="str">
            <v/>
          </cell>
          <cell r="U997">
            <v>1</v>
          </cell>
          <cell r="V997">
            <v>1</v>
          </cell>
          <cell r="AB997" t="str">
            <v/>
          </cell>
          <cell r="AC997" t="str">
            <v/>
          </cell>
          <cell r="AD997">
            <v>1</v>
          </cell>
          <cell r="AE997">
            <v>0</v>
          </cell>
        </row>
        <row r="998">
          <cell r="I998" t="str">
            <v>Dunaújvárosi SZC Kereskedelmi és Vendéglátóipari Technikum és Szakképző Iskola</v>
          </cell>
          <cell r="J998" t="str">
            <v>Dunaújváros</v>
          </cell>
          <cell r="K998" t="str">
            <v>Frankó Kata</v>
          </cell>
          <cell r="M998" t="str">
            <v>Dankó Krisztina Éva</v>
          </cell>
          <cell r="O998" t="str">
            <v>Fejér/Dél</v>
          </cell>
          <cell r="P998" t="str">
            <v>Dunaújváros</v>
          </cell>
          <cell r="Q998" t="str">
            <v>csak B</v>
          </cell>
          <cell r="R998" t="str">
            <v>OK</v>
          </cell>
          <cell r="S998">
            <v>3</v>
          </cell>
          <cell r="T998" t="str">
            <v/>
          </cell>
          <cell r="U998">
            <v>1</v>
          </cell>
          <cell r="V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</row>
        <row r="999">
          <cell r="I999" t="str">
            <v>Zuglói Munkácsy Mihály Általános Iskola és Alapfokú Művészeti Iskola</v>
          </cell>
          <cell r="J999" t="str">
            <v>Budapest XIV. kerület</v>
          </cell>
          <cell r="K999" t="str">
            <v>Gazinszky Lilla</v>
          </cell>
          <cell r="M999" t="str">
            <v>Kovátsits Krisztián</v>
          </cell>
          <cell r="O999" t="str">
            <v>Budapest/Dél-Pest</v>
          </cell>
          <cell r="P999" t="str">
            <v>Budapest XIV. kerület</v>
          </cell>
          <cell r="Q999" t="str">
            <v>csak B</v>
          </cell>
          <cell r="R999" t="str">
            <v>OK</v>
          </cell>
          <cell r="S999">
            <v>1</v>
          </cell>
          <cell r="T999" t="str">
            <v/>
          </cell>
          <cell r="U999">
            <v>1</v>
          </cell>
          <cell r="V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</row>
        <row r="1000">
          <cell r="I1000" t="str">
            <v>Kaposvári SZC Nagyatádi Ady Endre Technikum és Gimnázium</v>
          </cell>
          <cell r="J1000" t="str">
            <v>Nagyatád</v>
          </cell>
          <cell r="K1000" t="str">
            <v>Gelencsér Jázmin</v>
          </cell>
          <cell r="M1000" t="str">
            <v>Madarász Péter</v>
          </cell>
          <cell r="O1000" t="str">
            <v>Somogy</v>
          </cell>
          <cell r="P1000" t="str">
            <v/>
          </cell>
          <cell r="Q1000" t="str">
            <v>csak B</v>
          </cell>
          <cell r="R1000" t="str">
            <v>OK</v>
          </cell>
          <cell r="S1000">
            <v>9</v>
          </cell>
          <cell r="T1000" t="str">
            <v/>
          </cell>
          <cell r="U1000">
            <v>1</v>
          </cell>
          <cell r="V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</row>
        <row r="1001">
          <cell r="I1001" t="str">
            <v>Óbudai Gimnázium</v>
          </cell>
          <cell r="J1001" t="str">
            <v>Budapest III. kerület</v>
          </cell>
          <cell r="K1001" t="str">
            <v>Goldberger Emma</v>
          </cell>
          <cell r="M1001" t="str">
            <v>Greminger Gabriella</v>
          </cell>
          <cell r="O1001" t="str">
            <v>Budapest/Buda</v>
          </cell>
          <cell r="P1001" t="str">
            <v>Budapest III. kerület</v>
          </cell>
          <cell r="Q1001" t="str">
            <v>csak B</v>
          </cell>
          <cell r="R1001" t="str">
            <v>OK</v>
          </cell>
          <cell r="S1001">
            <v>1</v>
          </cell>
          <cell r="T1001" t="str">
            <v/>
          </cell>
          <cell r="U1001">
            <v>1</v>
          </cell>
          <cell r="V1001">
            <v>1</v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</row>
        <row r="1002">
          <cell r="I1002" t="str">
            <v>Magvető Református Magyar - Angol Két Tanítási Nyelvű Általános Iskola és Óvoda</v>
          </cell>
          <cell r="J1002" t="str">
            <v>Gyula</v>
          </cell>
          <cell r="K1002" t="str">
            <v>Gurzó Noémi</v>
          </cell>
          <cell r="M1002" t="str">
            <v>Dávid Szilvia</v>
          </cell>
          <cell r="O1002" t="str">
            <v>Békés</v>
          </cell>
          <cell r="P1002" t="str">
            <v/>
          </cell>
          <cell r="Q1002" t="str">
            <v>csak B</v>
          </cell>
          <cell r="R1002" t="str">
            <v>OK</v>
          </cell>
          <cell r="S1002">
            <v>7</v>
          </cell>
          <cell r="T1002" t="str">
            <v/>
          </cell>
          <cell r="U1002" t="str">
            <v/>
          </cell>
          <cell r="V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</row>
        <row r="1003">
          <cell r="I1003" t="str">
            <v>Budapest XVIII. Kerületi Vörösmarty Mihály Ének-zenei, Nyelvi Általános Iskola és Gimnázium</v>
          </cell>
          <cell r="J1003" t="str">
            <v>Budapest XVIII. kerület</v>
          </cell>
          <cell r="K1003" t="str">
            <v>Hack-Handa Júlia</v>
          </cell>
          <cell r="M1003" t="str">
            <v>Birkás Enikő</v>
          </cell>
          <cell r="O1003" t="str">
            <v>Budapest/Dél-Pest</v>
          </cell>
          <cell r="P1003" t="str">
            <v>Budapest XVIII. kerület</v>
          </cell>
          <cell r="Q1003" t="str">
            <v>csak B</v>
          </cell>
          <cell r="R1003" t="str">
            <v>OK</v>
          </cell>
          <cell r="S1003">
            <v>1</v>
          </cell>
          <cell r="T1003" t="str">
            <v/>
          </cell>
          <cell r="U1003">
            <v>1</v>
          </cell>
          <cell r="V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</row>
        <row r="1004">
          <cell r="I1004" t="str">
            <v>Fabriczius József Általános Iskola</v>
          </cell>
          <cell r="J1004" t="str">
            <v>Veresegyház</v>
          </cell>
          <cell r="K1004" t="str">
            <v>Hajdu Lídia</v>
          </cell>
          <cell r="M1004" t="str">
            <v>Reiszné Juszt Ágnes</v>
          </cell>
          <cell r="O1004" t="str">
            <v>Pest/Észak</v>
          </cell>
          <cell r="P1004" t="str">
            <v>Veresegyház</v>
          </cell>
          <cell r="Q1004" t="str">
            <v>csak B</v>
          </cell>
          <cell r="R1004" t="str">
            <v>OK</v>
          </cell>
          <cell r="S1004">
            <v>2</v>
          </cell>
          <cell r="T1004" t="str">
            <v/>
          </cell>
          <cell r="U1004">
            <v>1</v>
          </cell>
          <cell r="V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</row>
        <row r="1005">
          <cell r="I1005" t="str">
            <v>Pécsi Jókai Mór Általános Iskola</v>
          </cell>
          <cell r="J1005" t="str">
            <v>Pécs</v>
          </cell>
          <cell r="K1005" t="str">
            <v>Hajek Eszter</v>
          </cell>
          <cell r="M1005" t="str">
            <v>Tamásné Fekete Tünde Borbála</v>
          </cell>
          <cell r="O1005" t="str">
            <v>Baranya</v>
          </cell>
          <cell r="P1005" t="str">
            <v/>
          </cell>
          <cell r="Q1005" t="str">
            <v>csak B</v>
          </cell>
          <cell r="R1005" t="str">
            <v>OK</v>
          </cell>
          <cell r="S1005">
            <v>4</v>
          </cell>
          <cell r="T1005" t="str">
            <v/>
          </cell>
          <cell r="U1005">
            <v>1</v>
          </cell>
          <cell r="V1005">
            <v>1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</row>
        <row r="1006">
          <cell r="I1006" t="str">
            <v>Gyulai Implom József Általános Iskola</v>
          </cell>
          <cell r="J1006" t="str">
            <v>Gyula</v>
          </cell>
          <cell r="K1006" t="str">
            <v>Hartmann Lilla Zsóka</v>
          </cell>
          <cell r="M1006" t="str">
            <v>Pluhár János</v>
          </cell>
          <cell r="O1006" t="str">
            <v>Békés</v>
          </cell>
          <cell r="P1006" t="str">
            <v/>
          </cell>
          <cell r="Q1006" t="str">
            <v>csak B</v>
          </cell>
          <cell r="R1006" t="str">
            <v>OK</v>
          </cell>
          <cell r="S1006">
            <v>7</v>
          </cell>
          <cell r="T1006" t="str">
            <v/>
          </cell>
          <cell r="U1006" t="str">
            <v/>
          </cell>
          <cell r="V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</row>
        <row r="1007">
          <cell r="I1007" t="str">
            <v>Szegedi Orczy István Általános Iskola</v>
          </cell>
          <cell r="J1007" t="str">
            <v>Szeged</v>
          </cell>
          <cell r="K1007" t="str">
            <v>Hegedűs Luca</v>
          </cell>
          <cell r="M1007" t="str">
            <v>Csábi-Szvoboda Ella</v>
          </cell>
          <cell r="N1007" t="str">
            <v>Tary Gábor</v>
          </cell>
          <cell r="O1007" t="str">
            <v>Csongrád-Csanád</v>
          </cell>
          <cell r="P1007" t="str">
            <v/>
          </cell>
          <cell r="Q1007" t="str">
            <v>csak B</v>
          </cell>
          <cell r="R1007" t="str">
            <v>OK</v>
          </cell>
          <cell r="S1007">
            <v>7</v>
          </cell>
          <cell r="T1007" t="str">
            <v/>
          </cell>
          <cell r="U1007">
            <v>1</v>
          </cell>
          <cell r="V1007" t="str">
            <v/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</row>
        <row r="1008">
          <cell r="I1008" t="str">
            <v>Fabriczius József Általános Iskola</v>
          </cell>
          <cell r="J1008" t="str">
            <v>Veresegyház</v>
          </cell>
          <cell r="K1008" t="str">
            <v>Hegyvári Flóra</v>
          </cell>
          <cell r="M1008" t="str">
            <v>Reiszné Juszt Ágnes</v>
          </cell>
          <cell r="O1008" t="str">
            <v>Pest/Észak</v>
          </cell>
          <cell r="P1008" t="str">
            <v>Veresegyház</v>
          </cell>
          <cell r="Q1008" t="str">
            <v>csak B</v>
          </cell>
          <cell r="R1008" t="str">
            <v>OK</v>
          </cell>
          <cell r="S1008">
            <v>2</v>
          </cell>
          <cell r="T1008" t="str">
            <v/>
          </cell>
          <cell r="U1008">
            <v>1</v>
          </cell>
          <cell r="V1008" t="str">
            <v/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</row>
        <row r="1009">
          <cell r="I1009" t="str">
            <v>Magvető Református Magyar - Angol Két Tanítási Nyelvű Általános Iskola és Óvoda</v>
          </cell>
          <cell r="J1009" t="str">
            <v>Gyula</v>
          </cell>
          <cell r="K1009" t="str">
            <v>Herdeló Bíborka</v>
          </cell>
          <cell r="M1009" t="str">
            <v>Dávid Szilvia</v>
          </cell>
          <cell r="O1009" t="str">
            <v>Békés</v>
          </cell>
          <cell r="P1009" t="str">
            <v/>
          </cell>
          <cell r="Q1009" t="str">
            <v>csak B</v>
          </cell>
          <cell r="R1009" t="str">
            <v>OK</v>
          </cell>
          <cell r="S1009">
            <v>7</v>
          </cell>
          <cell r="T1009" t="str">
            <v/>
          </cell>
          <cell r="U1009">
            <v>1</v>
          </cell>
          <cell r="V1009" t="str">
            <v/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</row>
        <row r="1010">
          <cell r="I1010" t="str">
            <v>Dunakeszi Szent István Általános Iskola</v>
          </cell>
          <cell r="J1010" t="str">
            <v>Dunakeszi</v>
          </cell>
          <cell r="K1010" t="str">
            <v>Herpay Abigél</v>
          </cell>
          <cell r="M1010" t="str">
            <v>Bátoriné Murányi Mónika</v>
          </cell>
          <cell r="N1010" t="str">
            <v>Tóth Henrik</v>
          </cell>
          <cell r="O1010" t="str">
            <v>Pest/Észak</v>
          </cell>
          <cell r="P1010" t="str">
            <v>Dunakeszi</v>
          </cell>
          <cell r="Q1010" t="str">
            <v>A vagy B</v>
          </cell>
          <cell r="R1010" t="str">
            <v>OK</v>
          </cell>
          <cell r="S1010">
            <v>2</v>
          </cell>
          <cell r="T1010" t="str">
            <v/>
          </cell>
          <cell r="U1010" t="str">
            <v/>
          </cell>
          <cell r="V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</row>
        <row r="1011">
          <cell r="I1011" t="str">
            <v>Avasi Gimnázium</v>
          </cell>
          <cell r="J1011" t="str">
            <v>Miskolc</v>
          </cell>
          <cell r="K1011" t="str">
            <v>Hóbor Fanni</v>
          </cell>
          <cell r="M1011" t="str">
            <v>Paradiz Viktorija Vlagyimirovna</v>
          </cell>
          <cell r="O1011" t="str">
            <v>Borsod-Abaúj-Zemplén</v>
          </cell>
          <cell r="P1011" t="str">
            <v/>
          </cell>
          <cell r="Q1011" t="str">
            <v>csak B</v>
          </cell>
          <cell r="R1011" t="str">
            <v>OK</v>
          </cell>
          <cell r="S1011">
            <v>8</v>
          </cell>
          <cell r="T1011" t="str">
            <v/>
          </cell>
          <cell r="U1011">
            <v>1</v>
          </cell>
          <cell r="V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</row>
        <row r="1012">
          <cell r="I1012" t="str">
            <v>Csertán Sándor Általános Iskola</v>
          </cell>
          <cell r="J1012" t="str">
            <v>Alsónemesapáti</v>
          </cell>
          <cell r="K1012" t="str">
            <v>Hodosi Emília</v>
          </cell>
          <cell r="M1012" t="str">
            <v>Vincze Enikő Márta</v>
          </cell>
          <cell r="O1012" t="str">
            <v>Zala</v>
          </cell>
          <cell r="P1012" t="str">
            <v/>
          </cell>
          <cell r="Q1012" t="str">
            <v>csak B</v>
          </cell>
          <cell r="R1012" t="str">
            <v>OK</v>
          </cell>
          <cell r="S1012">
            <v>9</v>
          </cell>
          <cell r="T1012">
            <v>1</v>
          </cell>
          <cell r="U1012" t="str">
            <v/>
          </cell>
          <cell r="V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</row>
        <row r="1013">
          <cell r="I1013" t="str">
            <v>Szent Imre Katolikus Gimnázium, Két Tanítási Nyelvű Általános Iskola, Kollégium, Óvoda és Alapfokú Művészeti Iskola</v>
          </cell>
          <cell r="J1013" t="str">
            <v>Nyíregyháza</v>
          </cell>
          <cell r="K1013" t="str">
            <v>Hollósy Kinga</v>
          </cell>
          <cell r="M1013" t="str">
            <v>Sarkadiné Papp Lívia</v>
          </cell>
          <cell r="O1013" t="str">
            <v>Szabolcs-Szatmár-Bereg</v>
          </cell>
          <cell r="P1013" t="str">
            <v/>
          </cell>
          <cell r="Q1013" t="str">
            <v>csak B</v>
          </cell>
          <cell r="R1013" t="str">
            <v>OK</v>
          </cell>
          <cell r="S1013">
            <v>6</v>
          </cell>
          <cell r="T1013" t="str">
            <v/>
          </cell>
          <cell r="U1013">
            <v>1</v>
          </cell>
          <cell r="V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</row>
        <row r="1014">
          <cell r="I1014" t="str">
            <v>Pécsi Bártfa Utcai Általános Iskola</v>
          </cell>
          <cell r="J1014" t="str">
            <v>Pécs</v>
          </cell>
          <cell r="K1014" t="str">
            <v>Hornung Zsófia</v>
          </cell>
          <cell r="M1014" t="str">
            <v>Horváth Tamás</v>
          </cell>
          <cell r="O1014" t="str">
            <v>Baranya</v>
          </cell>
          <cell r="P1014" t="str">
            <v/>
          </cell>
          <cell r="Q1014" t="str">
            <v>csak B</v>
          </cell>
          <cell r="R1014" t="str">
            <v>OK</v>
          </cell>
          <cell r="S1014">
            <v>4</v>
          </cell>
          <cell r="T1014" t="str">
            <v/>
          </cell>
          <cell r="U1014">
            <v>1</v>
          </cell>
          <cell r="V1014">
            <v>1</v>
          </cell>
          <cell r="AB1014" t="str">
            <v/>
          </cell>
          <cell r="AC1014" t="str">
            <v/>
          </cell>
          <cell r="AD1014">
            <v>4</v>
          </cell>
          <cell r="AE1014">
            <v>0</v>
          </cell>
        </row>
        <row r="1015">
          <cell r="I1015" t="str">
            <v>Zamárdi Fekete István Általános Iskola</v>
          </cell>
          <cell r="J1015" t="str">
            <v>Zamárdi</v>
          </cell>
          <cell r="K1015" t="str">
            <v>Horváth Emese Rita</v>
          </cell>
          <cell r="M1015" t="str">
            <v>Galó Tibor</v>
          </cell>
          <cell r="O1015" t="str">
            <v>Somogy</v>
          </cell>
          <cell r="P1015" t="str">
            <v/>
          </cell>
          <cell r="Q1015" t="str">
            <v>csak B</v>
          </cell>
          <cell r="R1015" t="str">
            <v>OK</v>
          </cell>
          <cell r="S1015">
            <v>9</v>
          </cell>
          <cell r="T1015" t="str">
            <v/>
          </cell>
          <cell r="U1015">
            <v>1</v>
          </cell>
          <cell r="V1015">
            <v>1</v>
          </cell>
          <cell r="AB1015" t="str">
            <v/>
          </cell>
          <cell r="AC1015" t="str">
            <v/>
          </cell>
          <cell r="AD1015">
            <v>1</v>
          </cell>
          <cell r="AE1015">
            <v>0</v>
          </cell>
        </row>
        <row r="1016">
          <cell r="I1016" t="str">
            <v>Kiskunfélegyházi Móra Ferenc Gimnázium</v>
          </cell>
          <cell r="J1016" t="str">
            <v>Kiskunfélegyháza</v>
          </cell>
          <cell r="K1016" t="str">
            <v>Horváth Fanni Rita</v>
          </cell>
          <cell r="M1016" t="str">
            <v>Kis-Czakó Annamária</v>
          </cell>
          <cell r="O1016" t="str">
            <v>Bács-Kiskun</v>
          </cell>
          <cell r="P1016" t="str">
            <v/>
          </cell>
          <cell r="Q1016" t="str">
            <v>csak B</v>
          </cell>
          <cell r="R1016" t="str">
            <v>OK</v>
          </cell>
          <cell r="S1016">
            <v>10</v>
          </cell>
          <cell r="T1016" t="str">
            <v/>
          </cell>
          <cell r="U1016" t="str">
            <v/>
          </cell>
          <cell r="V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</row>
        <row r="1017">
          <cell r="I1017" t="str">
            <v>Újszászi Vörösmarty Mihály Általános Iskola</v>
          </cell>
          <cell r="J1017" t="str">
            <v>Újszász</v>
          </cell>
          <cell r="K1017" t="str">
            <v>Horváth Gabriella</v>
          </cell>
          <cell r="M1017" t="str">
            <v>Tóth Gábor</v>
          </cell>
          <cell r="O1017" t="str">
            <v>Jász-Nagykun-Szolnok</v>
          </cell>
          <cell r="P1017" t="str">
            <v/>
          </cell>
          <cell r="Q1017" t="str">
            <v>csak B</v>
          </cell>
          <cell r="R1017" t="str">
            <v>OK</v>
          </cell>
          <cell r="S1017">
            <v>10</v>
          </cell>
          <cell r="T1017" t="str">
            <v/>
          </cell>
          <cell r="U1017" t="str">
            <v/>
          </cell>
          <cell r="V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</row>
        <row r="1018">
          <cell r="I1018" t="str">
            <v>Csertán Sándor Általános Iskola</v>
          </cell>
          <cell r="J1018" t="str">
            <v>Alsónemesapáti</v>
          </cell>
          <cell r="K1018" t="str">
            <v>Horváth Leonóra Melánia</v>
          </cell>
          <cell r="M1018" t="str">
            <v>Vincze Enikő Márta</v>
          </cell>
          <cell r="O1018" t="str">
            <v>Zala</v>
          </cell>
          <cell r="P1018" t="str">
            <v/>
          </cell>
          <cell r="Q1018" t="str">
            <v>csak B</v>
          </cell>
          <cell r="R1018" t="str">
            <v>OK</v>
          </cell>
          <cell r="S1018">
            <v>9</v>
          </cell>
          <cell r="T1018" t="str">
            <v/>
          </cell>
          <cell r="U1018" t="str">
            <v/>
          </cell>
          <cell r="V1018" t="str">
            <v/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</row>
        <row r="1019">
          <cell r="I1019" t="str">
            <v>Kenderföld-Somági Általános Iskola</v>
          </cell>
          <cell r="J1019" t="str">
            <v>Komló</v>
          </cell>
          <cell r="K1019" t="str">
            <v>Illés Fruzsina Fanni</v>
          </cell>
          <cell r="M1019" t="str">
            <v>Ottó György</v>
          </cell>
          <cell r="O1019" t="str">
            <v>Baranya</v>
          </cell>
          <cell r="P1019" t="str">
            <v/>
          </cell>
          <cell r="Q1019" t="str">
            <v>csak B</v>
          </cell>
          <cell r="R1019" t="str">
            <v>OK</v>
          </cell>
          <cell r="S1019">
            <v>4</v>
          </cell>
          <cell r="T1019" t="str">
            <v/>
          </cell>
          <cell r="U1019">
            <v>1</v>
          </cell>
          <cell r="V1019" t="str">
            <v/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</row>
        <row r="1020">
          <cell r="I1020" t="str">
            <v>Huszár Gál Gimnázium, Általános Iskola, Alapfokú Művészeti Iskola és Óvoda</v>
          </cell>
          <cell r="J1020" t="str">
            <v>Debrecen</v>
          </cell>
          <cell r="K1020" t="str">
            <v>Jakab Rodé</v>
          </cell>
          <cell r="M1020" t="str">
            <v>Simon Tamásné</v>
          </cell>
          <cell r="O1020" t="str">
            <v>Hajdú-Bihar</v>
          </cell>
          <cell r="P1020" t="str">
            <v/>
          </cell>
          <cell r="Q1020" t="str">
            <v>csak B</v>
          </cell>
          <cell r="R1020" t="str">
            <v>OK</v>
          </cell>
          <cell r="S1020">
            <v>6</v>
          </cell>
          <cell r="T1020" t="str">
            <v/>
          </cell>
          <cell r="U1020" t="str">
            <v/>
          </cell>
          <cell r="V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</row>
        <row r="1021">
          <cell r="I1021" t="str">
            <v>Soproni Gárdonyi Géza Általános Iskola</v>
          </cell>
          <cell r="J1021" t="str">
            <v>Sopron</v>
          </cell>
          <cell r="K1021" t="str">
            <v>Jambrich Dorka</v>
          </cell>
          <cell r="M1021" t="str">
            <v>Marton Tamás</v>
          </cell>
          <cell r="O1021" t="str">
            <v>Győr-Moson-Sopron</v>
          </cell>
          <cell r="P1021" t="str">
            <v/>
          </cell>
          <cell r="Q1021" t="str">
            <v>csak B</v>
          </cell>
          <cell r="R1021" t="str">
            <v>OK</v>
          </cell>
          <cell r="S1021">
            <v>5</v>
          </cell>
          <cell r="T1021" t="str">
            <v/>
          </cell>
          <cell r="U1021">
            <v>1</v>
          </cell>
          <cell r="V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</row>
        <row r="1022">
          <cell r="I1022" t="str">
            <v>Gyulai Implom József Általános Iskola</v>
          </cell>
          <cell r="J1022" t="str">
            <v>Gyula</v>
          </cell>
          <cell r="K1022" t="str">
            <v>Jánovszki Enikő</v>
          </cell>
          <cell r="M1022" t="str">
            <v>Pluhár János</v>
          </cell>
          <cell r="O1022" t="str">
            <v>Békés</v>
          </cell>
          <cell r="P1022" t="str">
            <v/>
          </cell>
          <cell r="Q1022" t="str">
            <v>csak B</v>
          </cell>
          <cell r="R1022" t="str">
            <v>OK</v>
          </cell>
          <cell r="S1022">
            <v>7</v>
          </cell>
          <cell r="T1022" t="str">
            <v/>
          </cell>
          <cell r="U1022" t="str">
            <v/>
          </cell>
          <cell r="V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</row>
        <row r="1023">
          <cell r="I1023" t="str">
            <v>Újszászi Vörösmarty Mihály Általános Iskola</v>
          </cell>
          <cell r="J1023" t="str">
            <v>Újszász</v>
          </cell>
          <cell r="K1023" t="str">
            <v>Kállai Valéria Renáta</v>
          </cell>
          <cell r="M1023" t="str">
            <v>Tóth Gábor</v>
          </cell>
          <cell r="O1023" t="str">
            <v>Jász-Nagykun-Szolnok</v>
          </cell>
          <cell r="P1023" t="str">
            <v/>
          </cell>
          <cell r="Q1023" t="str">
            <v>csak B</v>
          </cell>
          <cell r="R1023" t="str">
            <v>OK</v>
          </cell>
          <cell r="S1023">
            <v>10</v>
          </cell>
          <cell r="T1023" t="str">
            <v/>
          </cell>
          <cell r="U1023" t="str">
            <v/>
          </cell>
          <cell r="V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</row>
        <row r="1024">
          <cell r="I1024" t="str">
            <v>Nagyboldogasszony Római Katolikus Gimnázium, Általános Iskola és Alapfokú Művészeti Iskola</v>
          </cell>
          <cell r="J1024" t="str">
            <v>Kaposvár</v>
          </cell>
          <cell r="K1024" t="str">
            <v>Kalmár Alíz</v>
          </cell>
          <cell r="M1024" t="str">
            <v>Gundy Richárd</v>
          </cell>
          <cell r="O1024" t="str">
            <v>Somogy</v>
          </cell>
          <cell r="P1024" t="str">
            <v/>
          </cell>
          <cell r="Q1024" t="str">
            <v>csak B</v>
          </cell>
          <cell r="R1024" t="str">
            <v>OK</v>
          </cell>
          <cell r="S1024">
            <v>9</v>
          </cell>
          <cell r="T1024" t="str">
            <v>Névütközés!</v>
          </cell>
          <cell r="U1024">
            <v>1</v>
          </cell>
          <cell r="V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</row>
        <row r="1025">
          <cell r="I1025" t="str">
            <v>Pápai Weöres Sándor Általános Iskola</v>
          </cell>
          <cell r="J1025" t="str">
            <v>Pápa</v>
          </cell>
          <cell r="K1025" t="str">
            <v>Karaszlai Júlia</v>
          </cell>
          <cell r="M1025" t="str">
            <v>Horváth Attila Sándor</v>
          </cell>
          <cell r="N1025" t="str">
            <v>Horváth Attila</v>
          </cell>
          <cell r="O1025" t="str">
            <v>Veszprém</v>
          </cell>
          <cell r="P1025" t="str">
            <v/>
          </cell>
          <cell r="Q1025" t="str">
            <v>csak B</v>
          </cell>
          <cell r="R1025" t="str">
            <v>OK</v>
          </cell>
          <cell r="S1025">
            <v>5</v>
          </cell>
          <cell r="T1025" t="str">
            <v/>
          </cell>
          <cell r="U1025" t="str">
            <v/>
          </cell>
          <cell r="V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</row>
        <row r="1026">
          <cell r="I1026" t="str">
            <v>Marianum Német Nemzetiségi Nyelvoktató Általános Iskola és Gimnázium</v>
          </cell>
          <cell r="J1026" t="str">
            <v>Érd</v>
          </cell>
          <cell r="K1026" t="str">
            <v>Károly Szille</v>
          </cell>
          <cell r="M1026" t="str">
            <v>Szabó István</v>
          </cell>
          <cell r="O1026" t="str">
            <v>Pest/Nyugat</v>
          </cell>
          <cell r="P1026" t="str">
            <v>Érd</v>
          </cell>
          <cell r="Q1026" t="str">
            <v>csak B</v>
          </cell>
          <cell r="R1026" t="str">
            <v>OK</v>
          </cell>
          <cell r="S1026">
            <v>2</v>
          </cell>
          <cell r="T1026" t="str">
            <v/>
          </cell>
          <cell r="U1026">
            <v>1</v>
          </cell>
          <cell r="V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</row>
        <row r="1027">
          <cell r="I1027" t="str">
            <v>Zentai Úti Általános Iskola</v>
          </cell>
          <cell r="J1027" t="str">
            <v>Székesfehérvár</v>
          </cell>
          <cell r="K1027" t="str">
            <v>Károlyi Emma</v>
          </cell>
          <cell r="M1027" t="str">
            <v>BORSÓ TAMÁS</v>
          </cell>
          <cell r="O1027" t="str">
            <v>Fejér/Székesfehérvár</v>
          </cell>
          <cell r="P1027" t="str">
            <v>Székesfehérvár</v>
          </cell>
          <cell r="Q1027" t="str">
            <v>csak B</v>
          </cell>
          <cell r="R1027" t="str">
            <v>OK</v>
          </cell>
          <cell r="S1027">
            <v>3</v>
          </cell>
          <cell r="T1027" t="str">
            <v/>
          </cell>
          <cell r="U1027" t="str">
            <v/>
          </cell>
          <cell r="V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</row>
        <row r="1028">
          <cell r="I1028" t="str">
            <v>Koch Valéria Gimnázium, Általános Iskola, Óvoda és Kollégium</v>
          </cell>
          <cell r="J1028" t="str">
            <v>Pécs</v>
          </cell>
          <cell r="K1028" t="str">
            <v>Katz Nóra</v>
          </cell>
          <cell r="M1028" t="str">
            <v>Szatmári Roland</v>
          </cell>
          <cell r="O1028" t="str">
            <v>Baranya</v>
          </cell>
          <cell r="P1028" t="str">
            <v/>
          </cell>
          <cell r="Q1028" t="str">
            <v>csak B</v>
          </cell>
          <cell r="R1028" t="str">
            <v>OK</v>
          </cell>
          <cell r="S1028">
            <v>4</v>
          </cell>
          <cell r="T1028" t="str">
            <v/>
          </cell>
          <cell r="U1028">
            <v>1</v>
          </cell>
          <cell r="V1028" t="str">
            <v/>
          </cell>
          <cell r="AB1028" t="str">
            <v/>
          </cell>
          <cell r="AC1028" t="str">
            <v/>
          </cell>
          <cell r="AD1028" t="str">
            <v/>
          </cell>
          <cell r="AE1028" t="str">
            <v/>
          </cell>
        </row>
        <row r="1029">
          <cell r="I1029" t="str">
            <v>Kozármislenyi Janikovszky Éva Általános Iskola</v>
          </cell>
          <cell r="J1029" t="str">
            <v>Kozármisleny</v>
          </cell>
          <cell r="K1029" t="str">
            <v>Kesztyüs Míra Sára</v>
          </cell>
          <cell r="M1029" t="str">
            <v>Tallósi Zoltán</v>
          </cell>
          <cell r="O1029" t="str">
            <v>Baranya</v>
          </cell>
          <cell r="P1029" t="str">
            <v/>
          </cell>
          <cell r="Q1029" t="str">
            <v>csak B</v>
          </cell>
          <cell r="R1029" t="str">
            <v>OK</v>
          </cell>
          <cell r="S1029">
            <v>4</v>
          </cell>
          <cell r="T1029" t="str">
            <v/>
          </cell>
          <cell r="U1029">
            <v>1</v>
          </cell>
          <cell r="V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</row>
        <row r="1030">
          <cell r="I1030" t="str">
            <v>Kézdi-Vásárhelyi Imre Általános Iskola</v>
          </cell>
          <cell r="J1030" t="str">
            <v>Szomor</v>
          </cell>
          <cell r="K1030" t="str">
            <v>Kihári Boglárka</v>
          </cell>
          <cell r="M1030" t="str">
            <v>Tomán Viktor</v>
          </cell>
          <cell r="O1030" t="str">
            <v>Komárom-Esztergom</v>
          </cell>
          <cell r="P1030" t="str">
            <v/>
          </cell>
          <cell r="Q1030" t="str">
            <v>csak B</v>
          </cell>
          <cell r="R1030" t="str">
            <v>OK</v>
          </cell>
          <cell r="S1030">
            <v>5</v>
          </cell>
          <cell r="T1030" t="str">
            <v/>
          </cell>
          <cell r="U1030">
            <v>1</v>
          </cell>
          <cell r="V1030">
            <v>1</v>
          </cell>
          <cell r="AB1030" t="str">
            <v/>
          </cell>
          <cell r="AC1030" t="str">
            <v/>
          </cell>
          <cell r="AD1030">
            <v>1</v>
          </cell>
          <cell r="AE1030">
            <v>0</v>
          </cell>
        </row>
        <row r="1031">
          <cell r="I1031" t="str">
            <v>Dunaföldvári Magyar László Gimnázium</v>
          </cell>
          <cell r="J1031" t="str">
            <v>Dunaföldvár</v>
          </cell>
          <cell r="K1031" t="str">
            <v>Kiss Angéla</v>
          </cell>
          <cell r="M1031" t="str">
            <v>Varró József</v>
          </cell>
          <cell r="O1031" t="str">
            <v>Tolna</v>
          </cell>
          <cell r="P1031" t="str">
            <v/>
          </cell>
          <cell r="Q1031" t="str">
            <v>A vagy B</v>
          </cell>
          <cell r="R1031" t="str">
            <v>OK</v>
          </cell>
          <cell r="S1031">
            <v>10</v>
          </cell>
          <cell r="T1031" t="str">
            <v/>
          </cell>
          <cell r="U1031">
            <v>1</v>
          </cell>
          <cell r="V1031">
            <v>1</v>
          </cell>
          <cell r="AB1031" t="str">
            <v/>
          </cell>
          <cell r="AC1031" t="str">
            <v/>
          </cell>
          <cell r="AD1031">
            <v>0</v>
          </cell>
          <cell r="AE1031">
            <v>0</v>
          </cell>
        </row>
        <row r="1032">
          <cell r="I1032" t="str">
            <v>Boldog Brenner János Általános Iskola és Gimnázium</v>
          </cell>
          <cell r="J1032" t="str">
            <v>Szombathely</v>
          </cell>
          <cell r="K1032" t="str">
            <v>Kiss Julianna</v>
          </cell>
          <cell r="M1032" t="str">
            <v>Karagityné geiger szilvia</v>
          </cell>
          <cell r="O1032" t="str">
            <v>Vas</v>
          </cell>
          <cell r="P1032" t="str">
            <v/>
          </cell>
          <cell r="Q1032" t="str">
            <v>csak B</v>
          </cell>
          <cell r="R1032" t="str">
            <v>OK</v>
          </cell>
          <cell r="S1032">
            <v>9</v>
          </cell>
          <cell r="T1032" t="str">
            <v/>
          </cell>
          <cell r="U1032">
            <v>1</v>
          </cell>
          <cell r="V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</row>
        <row r="1033">
          <cell r="I1033" t="str">
            <v>Budai Ciszterci Szent Imre Gimnázium</v>
          </cell>
          <cell r="J1033" t="str">
            <v>Budapest XI. kerület</v>
          </cell>
          <cell r="K1033" t="str">
            <v>Kiss Patrícia</v>
          </cell>
          <cell r="M1033" t="str">
            <v>Gannoruwa-Kelemen Kinga</v>
          </cell>
          <cell r="O1033" t="str">
            <v>Budapest/Buda</v>
          </cell>
          <cell r="P1033" t="str">
            <v>Budapest XI. kerület</v>
          </cell>
          <cell r="Q1033" t="str">
            <v>csak B</v>
          </cell>
          <cell r="R1033" t="str">
            <v>OK</v>
          </cell>
          <cell r="S1033">
            <v>1</v>
          </cell>
          <cell r="T1033" t="str">
            <v/>
          </cell>
          <cell r="U1033">
            <v>1</v>
          </cell>
          <cell r="V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</row>
        <row r="1034">
          <cell r="I1034" t="str">
            <v>Vénkerti Általános Iskola és Alapfokú Művészeti Iskola</v>
          </cell>
          <cell r="J1034" t="str">
            <v>Debrecen</v>
          </cell>
          <cell r="K1034" t="str">
            <v>Kiss Vanda Krisztina</v>
          </cell>
          <cell r="M1034" t="str">
            <v>Ladányi Zoltán</v>
          </cell>
          <cell r="N1034" t="str">
            <v>Mester József</v>
          </cell>
          <cell r="O1034" t="str">
            <v>Hajdú-Bihar</v>
          </cell>
          <cell r="P1034" t="str">
            <v/>
          </cell>
          <cell r="Q1034" t="str">
            <v>csak B</v>
          </cell>
          <cell r="R1034" t="str">
            <v>OK</v>
          </cell>
          <cell r="S1034">
            <v>6</v>
          </cell>
          <cell r="T1034" t="str">
            <v/>
          </cell>
          <cell r="U1034" t="str">
            <v/>
          </cell>
          <cell r="V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</row>
        <row r="1035">
          <cell r="I1035" t="str">
            <v>Fabriczius József Általános Iskola</v>
          </cell>
          <cell r="J1035" t="str">
            <v>Veresegyház</v>
          </cell>
          <cell r="K1035" t="str">
            <v>Koblász Réka Csenge</v>
          </cell>
          <cell r="M1035" t="str">
            <v>Reiszné Juszt Ágnes</v>
          </cell>
          <cell r="O1035" t="str">
            <v>Pest/Észak</v>
          </cell>
          <cell r="P1035" t="str">
            <v>Veresegyház</v>
          </cell>
          <cell r="Q1035" t="str">
            <v>csak B</v>
          </cell>
          <cell r="R1035" t="str">
            <v>OK</v>
          </cell>
          <cell r="S1035">
            <v>2</v>
          </cell>
          <cell r="T1035" t="str">
            <v/>
          </cell>
          <cell r="U1035">
            <v>1</v>
          </cell>
          <cell r="V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</row>
        <row r="1036">
          <cell r="I1036" t="str">
            <v>Magvető Református Magyar - Angol Két Tanítási Nyelvű Általános Iskola és Óvoda</v>
          </cell>
          <cell r="J1036" t="str">
            <v>Gyula</v>
          </cell>
          <cell r="K1036" t="str">
            <v>Kocsis Lotti</v>
          </cell>
          <cell r="M1036" t="str">
            <v>Dávid Szilvia</v>
          </cell>
          <cell r="O1036" t="str">
            <v>Békés</v>
          </cell>
          <cell r="P1036" t="str">
            <v/>
          </cell>
          <cell r="Q1036" t="str">
            <v>csak B</v>
          </cell>
          <cell r="R1036" t="str">
            <v>OK</v>
          </cell>
          <cell r="S1036">
            <v>7</v>
          </cell>
          <cell r="T1036" t="str">
            <v/>
          </cell>
          <cell r="U1036" t="str">
            <v/>
          </cell>
          <cell r="V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</row>
        <row r="1037">
          <cell r="I1037" t="str">
            <v>Kiskunfélegyházi Móra Ferenc Gimnázium</v>
          </cell>
          <cell r="J1037" t="str">
            <v>Kiskunfélegyháza</v>
          </cell>
          <cell r="K1037" t="str">
            <v>Komódi Sára</v>
          </cell>
          <cell r="M1037" t="str">
            <v>Kis-Czakó Annamária</v>
          </cell>
          <cell r="O1037" t="str">
            <v>Bács-Kiskun</v>
          </cell>
          <cell r="P1037" t="str">
            <v/>
          </cell>
          <cell r="Q1037" t="str">
            <v>csak B</v>
          </cell>
          <cell r="R1037" t="str">
            <v>OK</v>
          </cell>
          <cell r="S1037">
            <v>10</v>
          </cell>
          <cell r="T1037" t="str">
            <v/>
          </cell>
          <cell r="U1037">
            <v>1</v>
          </cell>
          <cell r="V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</row>
        <row r="1038">
          <cell r="I1038" t="str">
            <v>Debreceni Petőfi Sándor Általános Iskola és Alapfokú Művészeti Iskola</v>
          </cell>
          <cell r="J1038" t="str">
            <v>Debrecen</v>
          </cell>
          <cell r="K1038" t="str">
            <v>Kovács Ágnes Anna</v>
          </cell>
          <cell r="M1038" t="str">
            <v>Vidáné Szikora Andrea Ildikó</v>
          </cell>
          <cell r="N1038" t="str">
            <v>Mester József</v>
          </cell>
          <cell r="O1038" t="str">
            <v>Hajdú-Bihar</v>
          </cell>
          <cell r="P1038" t="str">
            <v/>
          </cell>
          <cell r="Q1038" t="str">
            <v>A vagy B</v>
          </cell>
          <cell r="R1038" t="str">
            <v>OK</v>
          </cell>
          <cell r="S1038">
            <v>6</v>
          </cell>
          <cell r="T1038" t="str">
            <v/>
          </cell>
          <cell r="U1038">
            <v>1</v>
          </cell>
          <cell r="V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</row>
        <row r="1039">
          <cell r="I1039" t="str">
            <v>Tiszaparti Római Katolikus Általános Iskola és Gimnázium</v>
          </cell>
          <cell r="J1039" t="str">
            <v>Szolnok</v>
          </cell>
          <cell r="K1039" t="str">
            <v>Kovács Boglárka Zoé</v>
          </cell>
          <cell r="M1039" t="str">
            <v>Telepovszki Olga</v>
          </cell>
          <cell r="O1039" t="str">
            <v>Jász-Nagykun-Szolnok</v>
          </cell>
          <cell r="P1039" t="str">
            <v/>
          </cell>
          <cell r="Q1039" t="str">
            <v>csak B</v>
          </cell>
          <cell r="R1039" t="str">
            <v>OK</v>
          </cell>
          <cell r="S1039">
            <v>10</v>
          </cell>
          <cell r="T1039" t="str">
            <v/>
          </cell>
          <cell r="U1039" t="str">
            <v/>
          </cell>
          <cell r="V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</row>
        <row r="1040">
          <cell r="I1040" t="str">
            <v>Lilla Téri Általános Iskola</v>
          </cell>
          <cell r="J1040" t="str">
            <v>Debrecen</v>
          </cell>
          <cell r="K1040" t="str">
            <v>Kovács Fruzsina</v>
          </cell>
          <cell r="M1040" t="str">
            <v>Vassné Szász Anita</v>
          </cell>
          <cell r="O1040" t="str">
            <v>Hajdú-Bihar</v>
          </cell>
          <cell r="P1040" t="str">
            <v/>
          </cell>
          <cell r="Q1040" t="str">
            <v>csak B</v>
          </cell>
          <cell r="R1040" t="str">
            <v>OK</v>
          </cell>
          <cell r="S1040">
            <v>6</v>
          </cell>
          <cell r="T1040" t="str">
            <v/>
          </cell>
          <cell r="U1040" t="str">
            <v/>
          </cell>
          <cell r="V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</row>
        <row r="1041">
          <cell r="I1041" t="str">
            <v>Thököly Imre Két Tanítási Nyelvű Általános Iskola</v>
          </cell>
          <cell r="J1041" t="str">
            <v>Hajdúszoboszló</v>
          </cell>
          <cell r="K1041" t="str">
            <v>Kranz Greta Felicia</v>
          </cell>
          <cell r="M1041" t="str">
            <v>Szabó Gergely János</v>
          </cell>
          <cell r="O1041" t="str">
            <v>Hajdú-Bihar</v>
          </cell>
          <cell r="P1041" t="str">
            <v/>
          </cell>
          <cell r="Q1041" t="str">
            <v>csak B</v>
          </cell>
          <cell r="R1041" t="str">
            <v>OK</v>
          </cell>
          <cell r="S1041">
            <v>6</v>
          </cell>
          <cell r="T1041" t="str">
            <v/>
          </cell>
          <cell r="U1041">
            <v>1</v>
          </cell>
          <cell r="V1041">
            <v>1</v>
          </cell>
          <cell r="AB1041" t="str">
            <v/>
          </cell>
          <cell r="AC1041" t="str">
            <v/>
          </cell>
          <cell r="AD1041">
            <v>4</v>
          </cell>
          <cell r="AE1041">
            <v>0</v>
          </cell>
        </row>
        <row r="1042">
          <cell r="I1042" t="str">
            <v>Újszászi Vörösmarty Mihály Általános Iskola</v>
          </cell>
          <cell r="J1042" t="str">
            <v>Újszász</v>
          </cell>
          <cell r="K1042" t="str">
            <v>Kun Boglárka</v>
          </cell>
          <cell r="M1042" t="str">
            <v>Tóth Gábor</v>
          </cell>
          <cell r="O1042" t="str">
            <v>Jász-Nagykun-Szolnok</v>
          </cell>
          <cell r="P1042" t="str">
            <v/>
          </cell>
          <cell r="Q1042" t="str">
            <v>csak B</v>
          </cell>
          <cell r="R1042" t="str">
            <v>OK</v>
          </cell>
          <cell r="S1042">
            <v>10</v>
          </cell>
          <cell r="T1042" t="str">
            <v/>
          </cell>
          <cell r="U1042" t="str">
            <v/>
          </cell>
          <cell r="V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</row>
        <row r="1043">
          <cell r="I1043" t="str">
            <v>Tapolcai Bárdos Lajos Általános Iskola</v>
          </cell>
          <cell r="J1043" t="str">
            <v>Tapolca</v>
          </cell>
          <cell r="K1043" t="str">
            <v>Kürti Kinga</v>
          </cell>
          <cell r="M1043" t="str">
            <v>Gyarmati Zoltánné</v>
          </cell>
          <cell r="O1043" t="str">
            <v>Veszprém</v>
          </cell>
          <cell r="P1043" t="str">
            <v/>
          </cell>
          <cell r="Q1043" t="str">
            <v>csak B</v>
          </cell>
          <cell r="R1043" t="str">
            <v>OK</v>
          </cell>
          <cell r="S1043">
            <v>5</v>
          </cell>
          <cell r="T1043" t="str">
            <v/>
          </cell>
          <cell r="U1043" t="str">
            <v/>
          </cell>
          <cell r="V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</row>
        <row r="1044">
          <cell r="I1044" t="str">
            <v>Tapolcai Bárdos Lajos Általános Iskola</v>
          </cell>
          <cell r="J1044" t="str">
            <v>Tapolca</v>
          </cell>
          <cell r="K1044" t="str">
            <v>Lasancz Emma</v>
          </cell>
          <cell r="M1044" t="str">
            <v>Gyarmati Zoltánné</v>
          </cell>
          <cell r="O1044" t="str">
            <v>Veszprém</v>
          </cell>
          <cell r="P1044" t="str">
            <v/>
          </cell>
          <cell r="Q1044" t="str">
            <v>csak B</v>
          </cell>
          <cell r="R1044" t="str">
            <v>OK</v>
          </cell>
          <cell r="S1044">
            <v>5</v>
          </cell>
          <cell r="T1044" t="str">
            <v/>
          </cell>
          <cell r="U1044" t="str">
            <v/>
          </cell>
          <cell r="V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</row>
        <row r="1045">
          <cell r="I1045" t="str">
            <v>Tapolcai Bárdos Lajos Általános Iskola</v>
          </cell>
          <cell r="J1045" t="str">
            <v>Tapolca</v>
          </cell>
          <cell r="K1045" t="str">
            <v>László Molli</v>
          </cell>
          <cell r="M1045" t="str">
            <v>Gyarmati Zoltánné</v>
          </cell>
          <cell r="O1045" t="str">
            <v>Veszprém</v>
          </cell>
          <cell r="P1045" t="str">
            <v/>
          </cell>
          <cell r="Q1045" t="str">
            <v>csak B</v>
          </cell>
          <cell r="R1045" t="str">
            <v>OK</v>
          </cell>
          <cell r="S1045">
            <v>5</v>
          </cell>
          <cell r="T1045" t="str">
            <v/>
          </cell>
          <cell r="U1045" t="str">
            <v/>
          </cell>
          <cell r="V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</row>
        <row r="1046">
          <cell r="I1046" t="str">
            <v>Tapolcai Bárdos Lajos Általános Iskola</v>
          </cell>
          <cell r="J1046" t="str">
            <v>Tapolca</v>
          </cell>
          <cell r="K1046" t="str">
            <v>Lehner Emília</v>
          </cell>
          <cell r="M1046" t="str">
            <v>Gyarmati Zoltánné</v>
          </cell>
          <cell r="O1046" t="str">
            <v>Veszprém</v>
          </cell>
          <cell r="P1046" t="str">
            <v/>
          </cell>
          <cell r="Q1046" t="str">
            <v>csak B</v>
          </cell>
          <cell r="R1046" t="str">
            <v>OK</v>
          </cell>
          <cell r="S1046">
            <v>5</v>
          </cell>
          <cell r="T1046" t="str">
            <v/>
          </cell>
          <cell r="U1046" t="str">
            <v/>
          </cell>
          <cell r="V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</row>
        <row r="1047">
          <cell r="I1047" t="str">
            <v>Ceglédi SZC Közgazdasági és Informatikai Technikum</v>
          </cell>
          <cell r="J1047" t="str">
            <v>Cegléd</v>
          </cell>
          <cell r="K1047" t="str">
            <v>Lipták Annamária</v>
          </cell>
          <cell r="M1047" t="str">
            <v>Dengi Balázs</v>
          </cell>
          <cell r="O1047" t="str">
            <v>Pest /Dél</v>
          </cell>
          <cell r="P1047" t="str">
            <v>Cegléd</v>
          </cell>
          <cell r="Q1047" t="str">
            <v>csak B</v>
          </cell>
          <cell r="R1047" t="str">
            <v>OK</v>
          </cell>
          <cell r="S1047">
            <v>2</v>
          </cell>
          <cell r="T1047" t="str">
            <v/>
          </cell>
          <cell r="U1047">
            <v>1</v>
          </cell>
          <cell r="V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</row>
        <row r="1048">
          <cell r="I1048" t="str">
            <v>Csertán Sándor Általános Iskola</v>
          </cell>
          <cell r="J1048" t="str">
            <v>Alsónemesapáti</v>
          </cell>
          <cell r="K1048" t="str">
            <v>Magyar Dóra</v>
          </cell>
          <cell r="M1048" t="str">
            <v>Vincze Enikő Márta</v>
          </cell>
          <cell r="O1048" t="str">
            <v>Zala</v>
          </cell>
          <cell r="P1048" t="str">
            <v/>
          </cell>
          <cell r="Q1048" t="str">
            <v>csak B</v>
          </cell>
          <cell r="R1048" t="str">
            <v>OK</v>
          </cell>
          <cell r="S1048">
            <v>9</v>
          </cell>
          <cell r="T1048" t="str">
            <v/>
          </cell>
          <cell r="U1048" t="str">
            <v/>
          </cell>
          <cell r="V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</row>
        <row r="1049">
          <cell r="I1049" t="str">
            <v>Ceglédi Református Általános Iskola és Óvoda</v>
          </cell>
          <cell r="J1049" t="str">
            <v>Cegléd</v>
          </cell>
          <cell r="K1049" t="str">
            <v>Magyar Hanna Kata</v>
          </cell>
          <cell r="M1049" t="str">
            <v>Némedi Zoltán</v>
          </cell>
          <cell r="O1049" t="str">
            <v>Pest /Dél</v>
          </cell>
          <cell r="P1049" t="str">
            <v>Cegléd</v>
          </cell>
          <cell r="Q1049" t="str">
            <v>csak B</v>
          </cell>
          <cell r="R1049" t="str">
            <v>OK</v>
          </cell>
          <cell r="S1049">
            <v>2</v>
          </cell>
          <cell r="T1049" t="str">
            <v/>
          </cell>
          <cell r="U1049">
            <v>1</v>
          </cell>
          <cell r="V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</row>
        <row r="1050">
          <cell r="I1050" t="str">
            <v>Magvető Református Magyar - Angol Két Tanítási Nyelvű Általános Iskola és Óvoda</v>
          </cell>
          <cell r="J1050" t="str">
            <v>Gyula</v>
          </cell>
          <cell r="K1050" t="str">
            <v>Medovarszki Anna</v>
          </cell>
          <cell r="M1050" t="str">
            <v>Dávid Szilvia</v>
          </cell>
          <cell r="O1050" t="str">
            <v>Békés</v>
          </cell>
          <cell r="P1050" t="str">
            <v/>
          </cell>
          <cell r="Q1050" t="str">
            <v>csak B</v>
          </cell>
          <cell r="R1050" t="str">
            <v>OK</v>
          </cell>
          <cell r="S1050">
            <v>7</v>
          </cell>
          <cell r="T1050" t="str">
            <v/>
          </cell>
          <cell r="U1050">
            <v>1</v>
          </cell>
          <cell r="V1050">
            <v>1</v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</row>
        <row r="1051">
          <cell r="I1051" t="str">
            <v>Pécsi Bártfa Utcai Általános Iskola</v>
          </cell>
          <cell r="J1051" t="str">
            <v>Pécs</v>
          </cell>
          <cell r="K1051" t="str">
            <v>Megyeri Hanna</v>
          </cell>
          <cell r="M1051" t="str">
            <v>Horváth Tamás</v>
          </cell>
          <cell r="O1051" t="str">
            <v>Baranya</v>
          </cell>
          <cell r="P1051" t="str">
            <v/>
          </cell>
          <cell r="Q1051" t="str">
            <v>csak B</v>
          </cell>
          <cell r="R1051" t="str">
            <v>OK</v>
          </cell>
          <cell r="S1051">
            <v>4</v>
          </cell>
          <cell r="T1051" t="str">
            <v/>
          </cell>
          <cell r="U1051">
            <v>1</v>
          </cell>
          <cell r="V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</row>
        <row r="1052">
          <cell r="I1052" t="str">
            <v>Boldog Brenner János Általános Iskola és Gimnázium</v>
          </cell>
          <cell r="J1052" t="str">
            <v>Szombathely</v>
          </cell>
          <cell r="K1052" t="str">
            <v>Menges Maia Zsuzsanna</v>
          </cell>
          <cell r="M1052" t="str">
            <v>Karagityné geiger szilvia</v>
          </cell>
          <cell r="O1052" t="str">
            <v>Vas</v>
          </cell>
          <cell r="P1052" t="str">
            <v/>
          </cell>
          <cell r="Q1052" t="str">
            <v>csak B</v>
          </cell>
          <cell r="R1052" t="str">
            <v>OK</v>
          </cell>
          <cell r="S1052">
            <v>9</v>
          </cell>
          <cell r="T1052" t="str">
            <v/>
          </cell>
          <cell r="U1052" t="str">
            <v/>
          </cell>
          <cell r="V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</row>
        <row r="1053">
          <cell r="I1053" t="str">
            <v>Újszászi Vörösmarty Mihály Általános Iskola</v>
          </cell>
          <cell r="J1053" t="str">
            <v>Újszász</v>
          </cell>
          <cell r="K1053" t="str">
            <v>Molnár Adrienn</v>
          </cell>
          <cell r="M1053" t="str">
            <v>Tóth Gábor</v>
          </cell>
          <cell r="O1053" t="str">
            <v>Jász-Nagykun-Szolnok</v>
          </cell>
          <cell r="P1053" t="str">
            <v/>
          </cell>
          <cell r="Q1053" t="str">
            <v>csak B</v>
          </cell>
          <cell r="R1053" t="str">
            <v>OK</v>
          </cell>
          <cell r="S1053">
            <v>10</v>
          </cell>
          <cell r="T1053" t="str">
            <v/>
          </cell>
          <cell r="U1053" t="str">
            <v/>
          </cell>
          <cell r="V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</row>
        <row r="1054">
          <cell r="I1054" t="str">
            <v>Szegedi Tudományegyetem Juhász Gyula Gyakorló Általános és Alapfokú Művészeti Iskolája, Napközi Otthonos Óvodája</v>
          </cell>
          <cell r="J1054" t="str">
            <v>Szeged</v>
          </cell>
          <cell r="K1054" t="str">
            <v>Molnár Lilla</v>
          </cell>
          <cell r="M1054" t="str">
            <v>Horváth Emőke</v>
          </cell>
          <cell r="N1054" t="str">
            <v>Hatvani Csaba</v>
          </cell>
          <cell r="O1054" t="str">
            <v>Csongrád-Csanád</v>
          </cell>
          <cell r="P1054" t="str">
            <v/>
          </cell>
          <cell r="Q1054" t="str">
            <v>csak B</v>
          </cell>
          <cell r="R1054" t="str">
            <v>OK</v>
          </cell>
          <cell r="S1054">
            <v>7</v>
          </cell>
          <cell r="T1054" t="str">
            <v/>
          </cell>
          <cell r="U1054">
            <v>1</v>
          </cell>
          <cell r="V1054">
            <v>1</v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</row>
        <row r="1055">
          <cell r="I1055" t="str">
            <v>Nyíregyházi Kölcsey Ferenc Gimnázium</v>
          </cell>
          <cell r="J1055" t="str">
            <v>Nyíregyháza</v>
          </cell>
          <cell r="K1055" t="str">
            <v>Morauszki Hajnalka</v>
          </cell>
          <cell r="M1055" t="str">
            <v>Vajda Gyula</v>
          </cell>
          <cell r="O1055" t="str">
            <v>Szabolcs-Szatmár-Bereg</v>
          </cell>
          <cell r="P1055" t="str">
            <v/>
          </cell>
          <cell r="Q1055" t="str">
            <v>A vagy B</v>
          </cell>
          <cell r="R1055" t="str">
            <v>OK</v>
          </cell>
          <cell r="S1055">
            <v>6</v>
          </cell>
          <cell r="T1055" t="str">
            <v/>
          </cell>
          <cell r="U1055">
            <v>1</v>
          </cell>
          <cell r="V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</row>
        <row r="1056">
          <cell r="I1056" t="str">
            <v>Nyíregyházi Móricz Zsigmond Általános Iskola</v>
          </cell>
          <cell r="J1056" t="str">
            <v>Nyíregyháza</v>
          </cell>
          <cell r="K1056" t="str">
            <v>Mucsi Kincső</v>
          </cell>
          <cell r="M1056" t="str">
            <v>Póka Imre Tamás</v>
          </cell>
          <cell r="O1056" t="str">
            <v>Szabolcs-Szatmár-Bereg</v>
          </cell>
          <cell r="P1056" t="str">
            <v/>
          </cell>
          <cell r="Q1056" t="str">
            <v>A vagy B</v>
          </cell>
          <cell r="R1056" t="str">
            <v>OK</v>
          </cell>
          <cell r="S1056">
            <v>6</v>
          </cell>
          <cell r="T1056" t="str">
            <v/>
          </cell>
          <cell r="U1056">
            <v>1</v>
          </cell>
          <cell r="V1056">
            <v>1</v>
          </cell>
          <cell r="AB1056" t="str">
            <v/>
          </cell>
          <cell r="AC1056" t="str">
            <v/>
          </cell>
          <cell r="AD1056">
            <v>1</v>
          </cell>
          <cell r="AE1056">
            <v>0</v>
          </cell>
        </row>
        <row r="1057">
          <cell r="I1057" t="str">
            <v>Újszászi Vörösmarty Mihály Általános Iskola</v>
          </cell>
          <cell r="J1057" t="str">
            <v>Újszász</v>
          </cell>
          <cell r="K1057" t="str">
            <v>Nagy Beatrix Erzsébet</v>
          </cell>
          <cell r="M1057" t="str">
            <v>Tóth Gábor</v>
          </cell>
          <cell r="O1057" t="str">
            <v>Jász-Nagykun-Szolnok</v>
          </cell>
          <cell r="P1057" t="str">
            <v/>
          </cell>
          <cell r="Q1057" t="str">
            <v>csak B</v>
          </cell>
          <cell r="R1057" t="str">
            <v>OK</v>
          </cell>
          <cell r="S1057">
            <v>10</v>
          </cell>
          <cell r="T1057" t="str">
            <v/>
          </cell>
          <cell r="U1057" t="str">
            <v/>
          </cell>
          <cell r="V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</row>
        <row r="1058">
          <cell r="I1058" t="str">
            <v>Debreceni Kazinczy Ferenc Általános Iskola és Alapfokú Művészeti Iskola</v>
          </cell>
          <cell r="J1058" t="str">
            <v>Debrecen</v>
          </cell>
          <cell r="K1058" t="str">
            <v>Nagy Dóra</v>
          </cell>
          <cell r="M1058" t="str">
            <v>Martinovics Ferenc Péter</v>
          </cell>
          <cell r="O1058" t="str">
            <v>Hajdú-Bihar</v>
          </cell>
          <cell r="P1058" t="str">
            <v/>
          </cell>
          <cell r="Q1058" t="str">
            <v>csak B</v>
          </cell>
          <cell r="R1058" t="str">
            <v>OK</v>
          </cell>
          <cell r="S1058">
            <v>6</v>
          </cell>
          <cell r="T1058" t="str">
            <v/>
          </cell>
          <cell r="U1058" t="str">
            <v/>
          </cell>
          <cell r="V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</row>
        <row r="1059">
          <cell r="I1059" t="str">
            <v>Újszászi Vörösmarty Mihály Általános Iskola</v>
          </cell>
          <cell r="J1059" t="str">
            <v>Újszász</v>
          </cell>
          <cell r="K1059" t="str">
            <v>Nagy Liliána</v>
          </cell>
          <cell r="M1059" t="str">
            <v>Tóth Gábor</v>
          </cell>
          <cell r="O1059" t="str">
            <v>Jász-Nagykun-Szolnok</v>
          </cell>
          <cell r="P1059" t="str">
            <v/>
          </cell>
          <cell r="Q1059" t="str">
            <v>csak B</v>
          </cell>
          <cell r="R1059" t="str">
            <v>OK</v>
          </cell>
          <cell r="S1059">
            <v>10</v>
          </cell>
          <cell r="T1059" t="str">
            <v/>
          </cell>
          <cell r="U1059" t="str">
            <v/>
          </cell>
          <cell r="V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</row>
        <row r="1060">
          <cell r="I1060" t="str">
            <v>Toronyi Gazdag Gyula Általános Iskola</v>
          </cell>
          <cell r="J1060" t="str">
            <v>Torony</v>
          </cell>
          <cell r="K1060" t="str">
            <v>Nagy Orsolya</v>
          </cell>
          <cell r="M1060" t="str">
            <v>Bingerné Sőre Csilla</v>
          </cell>
          <cell r="N1060" t="str">
            <v>Varga Lívia</v>
          </cell>
          <cell r="O1060" t="str">
            <v>Vas</v>
          </cell>
          <cell r="P1060" t="str">
            <v/>
          </cell>
          <cell r="Q1060" t="str">
            <v>csak B</v>
          </cell>
          <cell r="R1060" t="str">
            <v>OK</v>
          </cell>
          <cell r="S1060">
            <v>9</v>
          </cell>
          <cell r="T1060" t="str">
            <v/>
          </cell>
          <cell r="U1060">
            <v>1</v>
          </cell>
          <cell r="V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</row>
        <row r="1061">
          <cell r="I1061" t="str">
            <v>Szent József Óvoda, Általános Iskola, Gimnázium és Kollégium</v>
          </cell>
          <cell r="J1061" t="str">
            <v>Debrecen</v>
          </cell>
          <cell r="K1061" t="str">
            <v>Nagy Petra Erika</v>
          </cell>
          <cell r="M1061" t="str">
            <v>Jóga András Roland</v>
          </cell>
          <cell r="N1061" t="str">
            <v>Mester József</v>
          </cell>
          <cell r="O1061" t="str">
            <v>Hajdú-Bihar</v>
          </cell>
          <cell r="P1061" t="str">
            <v/>
          </cell>
          <cell r="Q1061" t="str">
            <v>A vagy B</v>
          </cell>
          <cell r="R1061" t="str">
            <v>OK</v>
          </cell>
          <cell r="S1061">
            <v>6</v>
          </cell>
          <cell r="T1061" t="str">
            <v/>
          </cell>
          <cell r="U1061">
            <v>1</v>
          </cell>
          <cell r="V1061">
            <v>1</v>
          </cell>
          <cell r="AB1061" t="str">
            <v/>
          </cell>
          <cell r="AC1061" t="str">
            <v/>
          </cell>
          <cell r="AD1061">
            <v>0</v>
          </cell>
          <cell r="AE1061">
            <v>0</v>
          </cell>
        </row>
        <row r="1062">
          <cell r="I1062" t="str">
            <v>Budapest XIII. Kerületi Ady Endre Gimnázium</v>
          </cell>
          <cell r="J1062" t="str">
            <v>Budapest XIII. kerület</v>
          </cell>
          <cell r="K1062" t="str">
            <v>Nagy Tamara Dóra</v>
          </cell>
          <cell r="M1062" t="str">
            <v>Varga Anna</v>
          </cell>
          <cell r="O1062" t="str">
            <v>Budapest/Észak-Pest</v>
          </cell>
          <cell r="P1062" t="str">
            <v>Budapest XIII. kerület</v>
          </cell>
          <cell r="Q1062" t="str">
            <v>csak B</v>
          </cell>
          <cell r="R1062" t="str">
            <v>OK</v>
          </cell>
          <cell r="S1062">
            <v>1</v>
          </cell>
          <cell r="T1062" t="str">
            <v/>
          </cell>
          <cell r="U1062">
            <v>1</v>
          </cell>
          <cell r="V1062">
            <v>1</v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</row>
        <row r="1063">
          <cell r="I1063" t="str">
            <v>Koch Valéria Gimnázium, Általános Iskola, Óvoda és Kollégium</v>
          </cell>
          <cell r="J1063" t="str">
            <v>Pécs</v>
          </cell>
          <cell r="K1063" t="str">
            <v>Nasir Soraya Mira</v>
          </cell>
          <cell r="M1063" t="str">
            <v>Szatmári Roland</v>
          </cell>
          <cell r="O1063" t="str">
            <v>Baranya</v>
          </cell>
          <cell r="P1063" t="str">
            <v/>
          </cell>
          <cell r="Q1063" t="str">
            <v>A vagy B</v>
          </cell>
          <cell r="R1063" t="str">
            <v>OK</v>
          </cell>
          <cell r="S1063">
            <v>4</v>
          </cell>
          <cell r="T1063" t="str">
            <v/>
          </cell>
          <cell r="U1063">
            <v>1</v>
          </cell>
          <cell r="V1063">
            <v>1</v>
          </cell>
          <cell r="AB1063" t="str">
            <v/>
          </cell>
          <cell r="AC1063" t="str">
            <v/>
          </cell>
          <cell r="AD1063">
            <v>2</v>
          </cell>
          <cell r="AE1063">
            <v>0</v>
          </cell>
        </row>
        <row r="1064">
          <cell r="I1064" t="str">
            <v>Szombathelyi Váci Mihály Általános Iskola és Alapfokú Művészeti Iskola</v>
          </cell>
          <cell r="J1064" t="str">
            <v>Szombathely</v>
          </cell>
          <cell r="K1064" t="str">
            <v>Németh Anna Abigél</v>
          </cell>
          <cell r="M1064" t="str">
            <v>Marton Laura</v>
          </cell>
          <cell r="O1064" t="str">
            <v>Vas</v>
          </cell>
          <cell r="P1064" t="str">
            <v/>
          </cell>
          <cell r="Q1064" t="str">
            <v>csak B</v>
          </cell>
          <cell r="R1064" t="str">
            <v>OK</v>
          </cell>
          <cell r="S1064">
            <v>9</v>
          </cell>
          <cell r="T1064" t="str">
            <v/>
          </cell>
          <cell r="U1064">
            <v>1</v>
          </cell>
          <cell r="V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</row>
        <row r="1065">
          <cell r="I1065" t="str">
            <v>Premontrei Női Kanonokrend</v>
          </cell>
          <cell r="J1065" t="str">
            <v>Zsámbék</v>
          </cell>
          <cell r="K1065" t="str">
            <v>Novák Adrienn</v>
          </cell>
          <cell r="M1065" t="str">
            <v>Kiss János</v>
          </cell>
          <cell r="O1065" t="str">
            <v>Pest/Nyugat</v>
          </cell>
          <cell r="P1065" t="str">
            <v>Zsámbék</v>
          </cell>
          <cell r="Q1065" t="str">
            <v>A vagy B</v>
          </cell>
          <cell r="R1065" t="str">
            <v>OK</v>
          </cell>
          <cell r="S1065">
            <v>2</v>
          </cell>
          <cell r="T1065" t="str">
            <v/>
          </cell>
          <cell r="U1065">
            <v>1</v>
          </cell>
          <cell r="V1065">
            <v>1</v>
          </cell>
          <cell r="AB1065" t="str">
            <v/>
          </cell>
          <cell r="AC1065" t="str">
            <v/>
          </cell>
          <cell r="AD1065">
            <v>6</v>
          </cell>
          <cell r="AE1065">
            <v>0</v>
          </cell>
        </row>
        <row r="1066">
          <cell r="I1066" t="str">
            <v>Kölcsey Ferenc Református Gyakorló Általános Iskola</v>
          </cell>
          <cell r="J1066" t="str">
            <v>Debrecen</v>
          </cell>
          <cell r="K1066" t="str">
            <v>Oláh Gréta Dorottya</v>
          </cell>
          <cell r="M1066" t="str">
            <v>Nagy Radvány Ákos</v>
          </cell>
          <cell r="O1066" t="str">
            <v>Hajdú-Bihar</v>
          </cell>
          <cell r="P1066" t="str">
            <v/>
          </cell>
          <cell r="Q1066" t="str">
            <v>csak B</v>
          </cell>
          <cell r="R1066" t="str">
            <v>OK</v>
          </cell>
          <cell r="S1066">
            <v>6</v>
          </cell>
          <cell r="T1066" t="str">
            <v/>
          </cell>
          <cell r="U1066" t="str">
            <v/>
          </cell>
          <cell r="V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</row>
        <row r="1067">
          <cell r="I1067" t="str">
            <v>Romhányi II. Rákóczi Ferenc Általános Iskola</v>
          </cell>
          <cell r="J1067" t="str">
            <v>Romhány</v>
          </cell>
          <cell r="K1067" t="str">
            <v>Oláh Réka Luca</v>
          </cell>
          <cell r="M1067" t="str">
            <v>Szaniszlóné Hajduk Hajnalka</v>
          </cell>
          <cell r="N1067" t="str">
            <v>Kőmives Éva</v>
          </cell>
          <cell r="O1067" t="str">
            <v>Nógrád</v>
          </cell>
          <cell r="P1067" t="str">
            <v/>
          </cell>
          <cell r="Q1067" t="str">
            <v>csak B</v>
          </cell>
          <cell r="R1067" t="str">
            <v>OK</v>
          </cell>
          <cell r="S1067">
            <v>8</v>
          </cell>
          <cell r="T1067" t="str">
            <v/>
          </cell>
          <cell r="U1067">
            <v>1</v>
          </cell>
          <cell r="V1067">
            <v>0</v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</row>
        <row r="1068">
          <cell r="I1068" t="str">
            <v>Pécsi Bártfa Utcai Általános Iskola</v>
          </cell>
          <cell r="J1068" t="str">
            <v>Pécs</v>
          </cell>
          <cell r="K1068" t="str">
            <v>Orsós Melinda Rózsa</v>
          </cell>
          <cell r="M1068" t="str">
            <v>Horváth Tamás</v>
          </cell>
          <cell r="O1068" t="str">
            <v>Baranya</v>
          </cell>
          <cell r="P1068" t="str">
            <v/>
          </cell>
          <cell r="Q1068" t="str">
            <v>csak B</v>
          </cell>
          <cell r="R1068" t="str">
            <v>OK</v>
          </cell>
          <cell r="S1068">
            <v>4</v>
          </cell>
          <cell r="T1068" t="str">
            <v/>
          </cell>
          <cell r="U1068">
            <v>1</v>
          </cell>
          <cell r="V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</row>
        <row r="1069">
          <cell r="I1069" t="str">
            <v>Fabriczius József Általános Iskola</v>
          </cell>
          <cell r="J1069" t="str">
            <v>Veresegyház</v>
          </cell>
          <cell r="K1069" t="str">
            <v>Pál Noémi Laura</v>
          </cell>
          <cell r="M1069" t="str">
            <v>Reiszné Juszt Ágnes</v>
          </cell>
          <cell r="O1069" t="str">
            <v>Pest/Észak</v>
          </cell>
          <cell r="P1069" t="str">
            <v>Veresegyház</v>
          </cell>
          <cell r="Q1069" t="str">
            <v>csak B</v>
          </cell>
          <cell r="R1069" t="str">
            <v>OK</v>
          </cell>
          <cell r="S1069">
            <v>2</v>
          </cell>
          <cell r="T1069" t="str">
            <v/>
          </cell>
          <cell r="U1069">
            <v>1</v>
          </cell>
          <cell r="V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</row>
        <row r="1070">
          <cell r="I1070" t="str">
            <v>Seregélyesi Baptista Általános Iskola és Alapfokú Művészeti Iskola</v>
          </cell>
          <cell r="J1070" t="str">
            <v>Seregélyes</v>
          </cell>
          <cell r="K1070" t="str">
            <v>Palló Katalin</v>
          </cell>
          <cell r="M1070" t="str">
            <v>Karkóné Lukácsy Marianna</v>
          </cell>
          <cell r="O1070" t="str">
            <v>Fejér/Székesfehérvár</v>
          </cell>
          <cell r="P1070" t="str">
            <v>Seregélyes</v>
          </cell>
          <cell r="Q1070" t="str">
            <v>csak B</v>
          </cell>
          <cell r="R1070" t="str">
            <v>OK</v>
          </cell>
          <cell r="S1070">
            <v>3</v>
          </cell>
          <cell r="T1070" t="str">
            <v/>
          </cell>
          <cell r="U1070">
            <v>1</v>
          </cell>
          <cell r="V1070">
            <v>1</v>
          </cell>
          <cell r="AB1070" t="str">
            <v/>
          </cell>
          <cell r="AC1070" t="str">
            <v/>
          </cell>
          <cell r="AD1070">
            <v>1</v>
          </cell>
          <cell r="AE1070">
            <v>0</v>
          </cell>
        </row>
        <row r="1071">
          <cell r="I1071" t="str">
            <v>Csertán Sándor Általános Iskola</v>
          </cell>
          <cell r="J1071" t="str">
            <v>Alsónemesapáti</v>
          </cell>
          <cell r="K1071" t="str">
            <v>Papp Hanna</v>
          </cell>
          <cell r="M1071" t="str">
            <v>Vincze Enikő Márta</v>
          </cell>
          <cell r="O1071" t="str">
            <v>Zala</v>
          </cell>
          <cell r="P1071" t="str">
            <v/>
          </cell>
          <cell r="Q1071" t="str">
            <v>csak B</v>
          </cell>
          <cell r="R1071" t="str">
            <v>OK</v>
          </cell>
          <cell r="S1071">
            <v>9</v>
          </cell>
          <cell r="T1071" t="str">
            <v/>
          </cell>
          <cell r="U1071" t="str">
            <v/>
          </cell>
          <cell r="V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</row>
        <row r="1072">
          <cell r="I1072" t="str">
            <v>Ibolya Utcai Általános Iskola</v>
          </cell>
          <cell r="J1072" t="str">
            <v>Debrecen</v>
          </cell>
          <cell r="K1072" t="str">
            <v>Párizs Norina</v>
          </cell>
          <cell r="M1072" t="str">
            <v>Rajmüller László</v>
          </cell>
          <cell r="O1072" t="str">
            <v>Hajdú-Bihar</v>
          </cell>
          <cell r="P1072" t="str">
            <v/>
          </cell>
          <cell r="Q1072" t="str">
            <v>csak B</v>
          </cell>
          <cell r="R1072" t="str">
            <v>OK</v>
          </cell>
          <cell r="S1072">
            <v>6</v>
          </cell>
          <cell r="T1072" t="str">
            <v/>
          </cell>
          <cell r="U1072" t="str">
            <v/>
          </cell>
          <cell r="V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</row>
        <row r="1073">
          <cell r="I1073" t="str">
            <v>Szent Pantaleimon Görögkatolikus Óvoda, Általános Iskola és Alapfokú Művészeti Iskola</v>
          </cell>
          <cell r="J1073" t="str">
            <v>Dunaújváros</v>
          </cell>
          <cell r="K1073" t="str">
            <v>Pécsi Noémi</v>
          </cell>
          <cell r="M1073" t="str">
            <v>Sárai-Szabó Dóra</v>
          </cell>
          <cell r="O1073" t="str">
            <v>Fejér/Dél</v>
          </cell>
          <cell r="P1073" t="str">
            <v>Dunaújváros</v>
          </cell>
          <cell r="Q1073" t="str">
            <v>A vagy B</v>
          </cell>
          <cell r="R1073" t="str">
            <v>OK</v>
          </cell>
          <cell r="S1073">
            <v>3</v>
          </cell>
          <cell r="T1073" t="str">
            <v/>
          </cell>
          <cell r="U1073">
            <v>1</v>
          </cell>
          <cell r="V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</row>
        <row r="1074">
          <cell r="I1074" t="str">
            <v>Karolina Óvoda, Általános Iskola, Gimnázium, Alapfokú Művészeti Iskola és Kollégium</v>
          </cell>
          <cell r="J1074" t="str">
            <v>Szeged</v>
          </cell>
          <cell r="K1074" t="str">
            <v>Pinnyey Boróka Hanna</v>
          </cell>
          <cell r="M1074" t="str">
            <v>Boros Boglárka</v>
          </cell>
          <cell r="N1074" t="str">
            <v>Csató Zsolt</v>
          </cell>
          <cell r="O1074" t="str">
            <v>Csongrád-Csanád</v>
          </cell>
          <cell r="P1074" t="str">
            <v/>
          </cell>
          <cell r="Q1074" t="str">
            <v>csak B</v>
          </cell>
          <cell r="R1074" t="str">
            <v>OK</v>
          </cell>
          <cell r="S1074">
            <v>7</v>
          </cell>
          <cell r="T1074" t="str">
            <v/>
          </cell>
          <cell r="U1074" t="str">
            <v/>
          </cell>
          <cell r="V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</row>
        <row r="1075">
          <cell r="I1075" t="str">
            <v>Bagodi Fekete István Általános Iskola</v>
          </cell>
          <cell r="J1075" t="str">
            <v>Bagod</v>
          </cell>
          <cell r="K1075" t="str">
            <v>Plecskó Panna</v>
          </cell>
          <cell r="M1075" t="str">
            <v>Käsz Ferenc</v>
          </cell>
          <cell r="O1075" t="str">
            <v>Zala</v>
          </cell>
          <cell r="P1075" t="str">
            <v/>
          </cell>
          <cell r="Q1075" t="str">
            <v>csak B</v>
          </cell>
          <cell r="R1075" t="str">
            <v>OK</v>
          </cell>
          <cell r="S1075">
            <v>9</v>
          </cell>
          <cell r="T1075" t="str">
            <v/>
          </cell>
          <cell r="U1075">
            <v>1</v>
          </cell>
          <cell r="V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</row>
        <row r="1076">
          <cell r="I1076" t="str">
            <v>Huszár Gál Gimnázium, Általános Iskola, Alapfokú Művészeti Iskola és Óvoda</v>
          </cell>
          <cell r="J1076" t="str">
            <v>Debrecen</v>
          </cell>
          <cell r="K1076" t="str">
            <v>Puskár Margaréta</v>
          </cell>
          <cell r="M1076" t="str">
            <v>Simon Tamásné</v>
          </cell>
          <cell r="O1076" t="str">
            <v>Hajdú-Bihar</v>
          </cell>
          <cell r="P1076" t="str">
            <v/>
          </cell>
          <cell r="Q1076" t="str">
            <v>csak B</v>
          </cell>
          <cell r="R1076" t="str">
            <v>OK</v>
          </cell>
          <cell r="S1076">
            <v>6</v>
          </cell>
          <cell r="T1076" t="str">
            <v/>
          </cell>
          <cell r="U1076" t="str">
            <v/>
          </cell>
          <cell r="V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</row>
        <row r="1077">
          <cell r="I1077" t="str">
            <v>Újszászi Vörösmarty Mihály Általános Iskola</v>
          </cell>
          <cell r="J1077" t="str">
            <v>Újszász</v>
          </cell>
          <cell r="K1077" t="str">
            <v>Raab Laura</v>
          </cell>
          <cell r="M1077" t="str">
            <v>Tóth Gábor</v>
          </cell>
          <cell r="O1077" t="str">
            <v>Jász-Nagykun-Szolnok</v>
          </cell>
          <cell r="P1077" t="str">
            <v/>
          </cell>
          <cell r="Q1077" t="str">
            <v>csak B</v>
          </cell>
          <cell r="R1077" t="str">
            <v>OK</v>
          </cell>
          <cell r="S1077">
            <v>10</v>
          </cell>
          <cell r="T1077" t="str">
            <v/>
          </cell>
          <cell r="U1077" t="str">
            <v/>
          </cell>
          <cell r="V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</row>
        <row r="1078">
          <cell r="I1078" t="str">
            <v>Bagodi Fekete István Általános Iskola</v>
          </cell>
          <cell r="J1078" t="str">
            <v>Bagod</v>
          </cell>
          <cell r="K1078" t="str">
            <v>Rédl Ráhel</v>
          </cell>
          <cell r="M1078" t="str">
            <v>Käsz Ferenc</v>
          </cell>
          <cell r="O1078" t="str">
            <v>Zala</v>
          </cell>
          <cell r="P1078" t="str">
            <v/>
          </cell>
          <cell r="Q1078" t="str">
            <v>csak B</v>
          </cell>
          <cell r="R1078" t="str">
            <v>OK</v>
          </cell>
          <cell r="S1078">
            <v>9</v>
          </cell>
          <cell r="T1078" t="str">
            <v/>
          </cell>
          <cell r="U1078">
            <v>1</v>
          </cell>
          <cell r="V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</row>
        <row r="1079">
          <cell r="I1079" t="str">
            <v>Budapest XVIII. Kerületi Vörösmarty Mihály Ének-zenei, Nyelvi Általános Iskola és Gimnázium</v>
          </cell>
          <cell r="J1079" t="str">
            <v>Budapest XVIII. kerület</v>
          </cell>
          <cell r="K1079" t="str">
            <v>Regián Viktória</v>
          </cell>
          <cell r="M1079" t="str">
            <v>Birkás Enikő</v>
          </cell>
          <cell r="O1079" t="str">
            <v>Budapest/Dél-Pest</v>
          </cell>
          <cell r="P1079" t="str">
            <v>Budapest XVIII. kerület</v>
          </cell>
          <cell r="Q1079" t="str">
            <v>csak B</v>
          </cell>
          <cell r="R1079" t="str">
            <v>OK</v>
          </cell>
          <cell r="S1079">
            <v>1</v>
          </cell>
          <cell r="T1079" t="str">
            <v/>
          </cell>
          <cell r="U1079">
            <v>1</v>
          </cell>
          <cell r="V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</row>
        <row r="1080">
          <cell r="I1080" t="str">
            <v>Toronyi Gazdag Gyula Általános Iskola</v>
          </cell>
          <cell r="J1080" t="str">
            <v>Torony</v>
          </cell>
          <cell r="K1080" t="str">
            <v>Rekovácz Alina</v>
          </cell>
          <cell r="M1080" t="str">
            <v>Bingerné Sőre Csilla</v>
          </cell>
          <cell r="N1080" t="str">
            <v>Varga Lívia</v>
          </cell>
          <cell r="O1080" t="str">
            <v>Vas</v>
          </cell>
          <cell r="P1080" t="str">
            <v/>
          </cell>
          <cell r="Q1080" t="str">
            <v>csak B</v>
          </cell>
          <cell r="R1080" t="str">
            <v>OK</v>
          </cell>
          <cell r="S1080">
            <v>9</v>
          </cell>
          <cell r="T1080" t="str">
            <v/>
          </cell>
          <cell r="U1080" t="str">
            <v/>
          </cell>
          <cell r="V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</row>
        <row r="1081">
          <cell r="I1081" t="str">
            <v>Jáki Nagy Márton Nyelvoktató Nemzetiségi Általános Iskola</v>
          </cell>
          <cell r="J1081" t="str">
            <v>Ják</v>
          </cell>
          <cell r="K1081" t="str">
            <v>Ringhoffer Petra</v>
          </cell>
          <cell r="M1081" t="str">
            <v>Nagy Ferenc</v>
          </cell>
          <cell r="O1081" t="str">
            <v>Vas</v>
          </cell>
          <cell r="P1081" t="str">
            <v/>
          </cell>
          <cell r="Q1081" t="str">
            <v>csak B</v>
          </cell>
          <cell r="R1081" t="str">
            <v>OK</v>
          </cell>
          <cell r="S1081">
            <v>9</v>
          </cell>
          <cell r="T1081" t="str">
            <v/>
          </cell>
          <cell r="U1081" t="str">
            <v/>
          </cell>
          <cell r="V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</row>
        <row r="1082">
          <cell r="I1082" t="str">
            <v>Dugonics András Piarista Gimnázium, Alapfokú Művészeti Iskola és Kollégium</v>
          </cell>
          <cell r="J1082" t="str">
            <v>Szeged</v>
          </cell>
          <cell r="K1082" t="str">
            <v>Sándor Anna</v>
          </cell>
          <cell r="M1082" t="str">
            <v>Koncz János András</v>
          </cell>
          <cell r="N1082" t="str">
            <v>Bálint Lászlóné</v>
          </cell>
          <cell r="O1082" t="str">
            <v>Csongrád-Csanád</v>
          </cell>
          <cell r="P1082" t="str">
            <v/>
          </cell>
          <cell r="Q1082" t="str">
            <v>A vagy B</v>
          </cell>
          <cell r="R1082" t="str">
            <v>OK</v>
          </cell>
          <cell r="S1082">
            <v>7</v>
          </cell>
          <cell r="T1082" t="str">
            <v/>
          </cell>
          <cell r="U1082">
            <v>1</v>
          </cell>
          <cell r="V1082">
            <v>1</v>
          </cell>
          <cell r="AB1082" t="str">
            <v/>
          </cell>
          <cell r="AC1082" t="str">
            <v/>
          </cell>
          <cell r="AD1082">
            <v>10</v>
          </cell>
          <cell r="AE1082">
            <v>0</v>
          </cell>
        </row>
        <row r="1083">
          <cell r="I1083" t="str">
            <v>Pécsi Bártfa Utcai Általános Iskola</v>
          </cell>
          <cell r="J1083" t="str">
            <v>Pécs</v>
          </cell>
          <cell r="K1083" t="str">
            <v>Schmoll Tünde</v>
          </cell>
          <cell r="M1083" t="str">
            <v>Horváth Tamás</v>
          </cell>
          <cell r="O1083" t="str">
            <v>Baranya</v>
          </cell>
          <cell r="P1083" t="str">
            <v/>
          </cell>
          <cell r="Q1083" t="str">
            <v>csak B</v>
          </cell>
          <cell r="R1083" t="str">
            <v>OK</v>
          </cell>
          <cell r="S1083">
            <v>4</v>
          </cell>
          <cell r="T1083" t="str">
            <v/>
          </cell>
          <cell r="U1083">
            <v>1</v>
          </cell>
          <cell r="V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</row>
        <row r="1084">
          <cell r="I1084" t="str">
            <v>Bagodi Fekete István Általános Iskola</v>
          </cell>
          <cell r="J1084" t="str">
            <v>Bagod</v>
          </cell>
          <cell r="K1084" t="str">
            <v>Schulcz Elizabet</v>
          </cell>
          <cell r="M1084" t="str">
            <v>Käsz Ferenc</v>
          </cell>
          <cell r="O1084" t="str">
            <v>Zala</v>
          </cell>
          <cell r="P1084" t="str">
            <v/>
          </cell>
          <cell r="Q1084" t="str">
            <v>csak B</v>
          </cell>
          <cell r="R1084" t="str">
            <v>OK</v>
          </cell>
          <cell r="S1084">
            <v>9</v>
          </cell>
          <cell r="T1084" t="str">
            <v/>
          </cell>
          <cell r="U1084">
            <v>1</v>
          </cell>
          <cell r="V1084">
            <v>1</v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</row>
        <row r="1085">
          <cell r="I1085" t="str">
            <v>Csertán Sándor Általános Iskola</v>
          </cell>
          <cell r="J1085" t="str">
            <v>Alsónemesapáti</v>
          </cell>
          <cell r="K1085" t="str">
            <v>Séllei Csenge Erzsébet</v>
          </cell>
          <cell r="M1085" t="str">
            <v>Vincze Enikő Márta</v>
          </cell>
          <cell r="O1085" t="str">
            <v>Zala</v>
          </cell>
          <cell r="P1085" t="str">
            <v/>
          </cell>
          <cell r="Q1085" t="str">
            <v>csak B</v>
          </cell>
          <cell r="R1085" t="str">
            <v>OK</v>
          </cell>
          <cell r="S1085">
            <v>9</v>
          </cell>
          <cell r="T1085" t="str">
            <v/>
          </cell>
          <cell r="U1085" t="str">
            <v/>
          </cell>
          <cell r="V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</row>
        <row r="1086">
          <cell r="I1086" t="str">
            <v>Tapolcai Bárdos Lajos Általános Iskola</v>
          </cell>
          <cell r="J1086" t="str">
            <v>Tapolca</v>
          </cell>
          <cell r="K1086" t="str">
            <v>Sipos Mária Szidónia</v>
          </cell>
          <cell r="M1086" t="str">
            <v>Gyarmati Zoltánné</v>
          </cell>
          <cell r="O1086" t="str">
            <v>Veszprém</v>
          </cell>
          <cell r="P1086" t="str">
            <v/>
          </cell>
          <cell r="Q1086" t="str">
            <v>csak B</v>
          </cell>
          <cell r="R1086" t="str">
            <v>OK</v>
          </cell>
          <cell r="S1086">
            <v>5</v>
          </cell>
          <cell r="T1086" t="str">
            <v/>
          </cell>
          <cell r="U1086" t="str">
            <v/>
          </cell>
          <cell r="V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</row>
        <row r="1087">
          <cell r="I1087" t="str">
            <v>Alsóerdősori Bárdos Lajos Általános Iskola és Gimnázium</v>
          </cell>
          <cell r="J1087" t="str">
            <v>Budapest VII. kerület</v>
          </cell>
          <cell r="K1087" t="str">
            <v>Somlai Emese</v>
          </cell>
          <cell r="M1087" t="str">
            <v>Forsthoffer Tamás</v>
          </cell>
          <cell r="O1087" t="str">
            <v>Budapest/Észak-Pest</v>
          </cell>
          <cell r="P1087" t="str">
            <v>Budapest VII. kerület</v>
          </cell>
          <cell r="Q1087" t="str">
            <v>csak B</v>
          </cell>
          <cell r="R1087" t="str">
            <v>OK</v>
          </cell>
          <cell r="S1087">
            <v>1</v>
          </cell>
          <cell r="T1087" t="str">
            <v/>
          </cell>
          <cell r="U1087">
            <v>1</v>
          </cell>
          <cell r="V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</row>
        <row r="1088">
          <cell r="I1088" t="str">
            <v>Újszászi Vörösmarty Mihály Általános Iskola</v>
          </cell>
          <cell r="J1088" t="str">
            <v>Újszász</v>
          </cell>
          <cell r="K1088" t="str">
            <v>Steczina Nikol</v>
          </cell>
          <cell r="M1088" t="str">
            <v>Tóth Gábor</v>
          </cell>
          <cell r="O1088" t="str">
            <v>Jász-Nagykun-Szolnok</v>
          </cell>
          <cell r="P1088" t="str">
            <v/>
          </cell>
          <cell r="Q1088" t="str">
            <v>csak B</v>
          </cell>
          <cell r="R1088" t="str">
            <v>OK</v>
          </cell>
          <cell r="S1088">
            <v>10</v>
          </cell>
          <cell r="T1088" t="str">
            <v/>
          </cell>
          <cell r="U1088">
            <v>1</v>
          </cell>
          <cell r="V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</row>
        <row r="1089">
          <cell r="I1089" t="str">
            <v>Szent Kereszt Katolikus Általános Iskola és Óvoda</v>
          </cell>
          <cell r="J1089" t="str">
            <v>Cegléd</v>
          </cell>
          <cell r="K1089" t="str">
            <v>Szabó Eszter Anna</v>
          </cell>
          <cell r="M1089" t="str">
            <v>Fehér Ádám Sándor</v>
          </cell>
          <cell r="O1089" t="str">
            <v>Pest /Dél</v>
          </cell>
          <cell r="P1089" t="str">
            <v>Cegléd</v>
          </cell>
          <cell r="Q1089" t="str">
            <v>csak B</v>
          </cell>
          <cell r="R1089" t="str">
            <v>OK</v>
          </cell>
          <cell r="S1089">
            <v>2</v>
          </cell>
          <cell r="T1089" t="str">
            <v/>
          </cell>
          <cell r="U1089">
            <v>1</v>
          </cell>
          <cell r="V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</row>
        <row r="1090">
          <cell r="I1090" t="str">
            <v>Magvető Református Magyar - Angol Két Tanítási Nyelvű Általános Iskola és Óvoda</v>
          </cell>
          <cell r="J1090" t="str">
            <v>Gyula</v>
          </cell>
          <cell r="K1090" t="str">
            <v>Szabó Mia Dóra</v>
          </cell>
          <cell r="M1090" t="str">
            <v>Dávid Szilvia</v>
          </cell>
          <cell r="O1090" t="str">
            <v>Békés</v>
          </cell>
          <cell r="P1090" t="str">
            <v/>
          </cell>
          <cell r="Q1090" t="str">
            <v>csak B</v>
          </cell>
          <cell r="R1090" t="str">
            <v>OK</v>
          </cell>
          <cell r="S1090">
            <v>7</v>
          </cell>
          <cell r="T1090" t="str">
            <v/>
          </cell>
          <cell r="U1090">
            <v>1</v>
          </cell>
          <cell r="V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</row>
        <row r="1091">
          <cell r="I1091" t="str">
            <v>Kölcsey Ferenc Református Gyakorló Általános Iskola</v>
          </cell>
          <cell r="J1091" t="str">
            <v>Debrecen</v>
          </cell>
          <cell r="K1091" t="str">
            <v>Szabó Viktória</v>
          </cell>
          <cell r="M1091" t="str">
            <v>Nagy Radvány Ákos</v>
          </cell>
          <cell r="O1091" t="str">
            <v>Hajdú-Bihar</v>
          </cell>
          <cell r="P1091" t="str">
            <v/>
          </cell>
          <cell r="Q1091" t="str">
            <v>csak B</v>
          </cell>
          <cell r="R1091" t="str">
            <v>OK</v>
          </cell>
          <cell r="S1091">
            <v>6</v>
          </cell>
          <cell r="T1091" t="str">
            <v>Névütközés!</v>
          </cell>
          <cell r="U1091" t="str">
            <v/>
          </cell>
          <cell r="V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</row>
        <row r="1092">
          <cell r="I1092" t="str">
            <v>Tapolcai Bárdos Lajos Általános Iskola</v>
          </cell>
          <cell r="J1092" t="str">
            <v>Tapolca</v>
          </cell>
          <cell r="K1092" t="str">
            <v>Szalai Dóra</v>
          </cell>
          <cell r="M1092" t="str">
            <v>Gyarmati Zoltánné</v>
          </cell>
          <cell r="O1092" t="str">
            <v>Veszprém</v>
          </cell>
          <cell r="P1092" t="str">
            <v/>
          </cell>
          <cell r="Q1092" t="str">
            <v>csak B</v>
          </cell>
          <cell r="R1092" t="str">
            <v>OK</v>
          </cell>
          <cell r="S1092">
            <v>5</v>
          </cell>
          <cell r="T1092" t="str">
            <v/>
          </cell>
          <cell r="U1092">
            <v>1</v>
          </cell>
          <cell r="V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</row>
        <row r="1093">
          <cell r="I1093" t="str">
            <v>Seregélyesi Baptista Általános Iskola és Alapfokú Művészeti Iskola</v>
          </cell>
          <cell r="J1093" t="str">
            <v>Seregélyes</v>
          </cell>
          <cell r="K1093" t="str">
            <v>Szalay Gréta</v>
          </cell>
          <cell r="M1093" t="str">
            <v>Karkóné Lukácsy Marianna</v>
          </cell>
          <cell r="O1093" t="str">
            <v>Fejér/Székesfehérvár</v>
          </cell>
          <cell r="P1093" t="str">
            <v>Seregélyes</v>
          </cell>
          <cell r="Q1093" t="str">
            <v>A vagy B</v>
          </cell>
          <cell r="R1093" t="str">
            <v>OK</v>
          </cell>
          <cell r="S1093">
            <v>3</v>
          </cell>
          <cell r="T1093" t="str">
            <v/>
          </cell>
          <cell r="U1093" t="str">
            <v/>
          </cell>
          <cell r="V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</row>
        <row r="1094">
          <cell r="I1094" t="str">
            <v>Szombathelyi Bercsényi Miklós Általános Iskola</v>
          </cell>
          <cell r="J1094" t="str">
            <v>Szombathely</v>
          </cell>
          <cell r="K1094" t="str">
            <v>Szecsődi Nikoletta</v>
          </cell>
          <cell r="M1094" t="str">
            <v>Balikó Benjámin</v>
          </cell>
          <cell r="O1094" t="str">
            <v>Vas</v>
          </cell>
          <cell r="P1094" t="str">
            <v/>
          </cell>
          <cell r="Q1094" t="str">
            <v>csak B</v>
          </cell>
          <cell r="R1094" t="str">
            <v>OK</v>
          </cell>
          <cell r="S1094">
            <v>9</v>
          </cell>
          <cell r="T1094" t="str">
            <v/>
          </cell>
          <cell r="U1094">
            <v>1</v>
          </cell>
          <cell r="V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</row>
        <row r="1095">
          <cell r="I1095" t="str">
            <v>Budapest XVIII. Kerületi Vörösmarty Mihály Ének-zenei, Nyelvi Általános Iskola és Gimnázium</v>
          </cell>
          <cell r="J1095" t="str">
            <v>Budapest XVIII. kerület</v>
          </cell>
          <cell r="K1095" t="str">
            <v>Székely Anna</v>
          </cell>
          <cell r="M1095" t="str">
            <v>Birkás Enikő</v>
          </cell>
          <cell r="O1095" t="str">
            <v>Budapest/Dél-Pest</v>
          </cell>
          <cell r="P1095" t="str">
            <v>Budapest XVIII. kerület</v>
          </cell>
          <cell r="Q1095" t="str">
            <v>csak B</v>
          </cell>
          <cell r="R1095" t="str">
            <v>OK</v>
          </cell>
          <cell r="S1095">
            <v>1</v>
          </cell>
          <cell r="T1095" t="str">
            <v/>
          </cell>
          <cell r="U1095">
            <v>1</v>
          </cell>
          <cell r="V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</row>
        <row r="1096">
          <cell r="I1096" t="str">
            <v>Csertán Sándor Általános Iskola</v>
          </cell>
          <cell r="J1096" t="str">
            <v>Alsónemesapáti</v>
          </cell>
          <cell r="K1096" t="str">
            <v>Székely Kitti</v>
          </cell>
          <cell r="M1096" t="str">
            <v>Vincze Enikő Márta</v>
          </cell>
          <cell r="O1096" t="str">
            <v>Zala</v>
          </cell>
          <cell r="P1096" t="str">
            <v/>
          </cell>
          <cell r="Q1096" t="str">
            <v>csak B</v>
          </cell>
          <cell r="R1096" t="str">
            <v>OK</v>
          </cell>
          <cell r="S1096">
            <v>9</v>
          </cell>
          <cell r="T1096" t="str">
            <v/>
          </cell>
          <cell r="U1096" t="str">
            <v/>
          </cell>
          <cell r="V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</row>
        <row r="1097">
          <cell r="I1097" t="str">
            <v>Érdi Gárdonyi Géza Általános Iskola és Gimnázium</v>
          </cell>
          <cell r="J1097" t="str">
            <v>Érd</v>
          </cell>
          <cell r="K1097" t="str">
            <v>Szigetvári Amira Zsuzsanna</v>
          </cell>
          <cell r="M1097" t="str">
            <v>Plagányiné Bakonyi Ágota</v>
          </cell>
          <cell r="O1097" t="str">
            <v>Pest/Nyugat</v>
          </cell>
          <cell r="P1097" t="str">
            <v>Érd</v>
          </cell>
          <cell r="Q1097" t="str">
            <v>csak B</v>
          </cell>
          <cell r="R1097" t="str">
            <v>OK</v>
          </cell>
          <cell r="S1097">
            <v>2</v>
          </cell>
          <cell r="T1097" t="str">
            <v/>
          </cell>
          <cell r="U1097">
            <v>1</v>
          </cell>
          <cell r="V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</row>
        <row r="1098">
          <cell r="I1098" t="str">
            <v>Székesfehérvári Kossuth Lajos Általános Iskola</v>
          </cell>
          <cell r="J1098" t="str">
            <v>Székesfehérvár</v>
          </cell>
          <cell r="K1098" t="str">
            <v>Szkok Tünde</v>
          </cell>
          <cell r="M1098" t="str">
            <v>Schütz Tamás Géza</v>
          </cell>
          <cell r="O1098" t="str">
            <v>Fejér/Székesfehérvár</v>
          </cell>
          <cell r="P1098" t="str">
            <v>Székesfehérvár</v>
          </cell>
          <cell r="Q1098" t="str">
            <v>A vagy B</v>
          </cell>
          <cell r="R1098" t="str">
            <v>OK</v>
          </cell>
          <cell r="S1098">
            <v>3</v>
          </cell>
          <cell r="T1098" t="str">
            <v/>
          </cell>
          <cell r="U1098">
            <v>1</v>
          </cell>
          <cell r="V1098">
            <v>1</v>
          </cell>
          <cell r="AB1098" t="str">
            <v/>
          </cell>
          <cell r="AC1098" t="str">
            <v/>
          </cell>
          <cell r="AD1098">
            <v>2</v>
          </cell>
          <cell r="AE1098">
            <v>0</v>
          </cell>
        </row>
        <row r="1099">
          <cell r="I1099" t="str">
            <v>Újszászi Vörösmarty Mihály Általános Iskola</v>
          </cell>
          <cell r="J1099" t="str">
            <v>Újszász</v>
          </cell>
          <cell r="K1099" t="str">
            <v>Szolnoki Noémi</v>
          </cell>
          <cell r="M1099" t="str">
            <v>Tóth Gábor</v>
          </cell>
          <cell r="O1099" t="str">
            <v>Jász-Nagykun-Szolnok</v>
          </cell>
          <cell r="P1099" t="str">
            <v/>
          </cell>
          <cell r="Q1099" t="str">
            <v>csak B</v>
          </cell>
          <cell r="R1099" t="str">
            <v>OK</v>
          </cell>
          <cell r="S1099">
            <v>10</v>
          </cell>
          <cell r="T1099" t="str">
            <v/>
          </cell>
          <cell r="U1099" t="str">
            <v/>
          </cell>
          <cell r="V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</row>
        <row r="1100">
          <cell r="I1100" t="str">
            <v>Dunakeszi Szent István Általános Iskola</v>
          </cell>
          <cell r="J1100" t="str">
            <v>Dunakeszi</v>
          </cell>
          <cell r="K1100" t="str">
            <v>Szondi Luca Sára</v>
          </cell>
          <cell r="M1100" t="str">
            <v>Bátoriné Murányi Mónika</v>
          </cell>
          <cell r="N1100" t="str">
            <v>Tóth Henrik</v>
          </cell>
          <cell r="O1100" t="str">
            <v>Pest/Észak</v>
          </cell>
          <cell r="P1100" t="str">
            <v>Dunakeszi</v>
          </cell>
          <cell r="Q1100" t="str">
            <v>A vagy B</v>
          </cell>
          <cell r="R1100" t="str">
            <v>OK</v>
          </cell>
          <cell r="S1100">
            <v>2</v>
          </cell>
          <cell r="T1100" t="str">
            <v/>
          </cell>
          <cell r="U1100" t="str">
            <v/>
          </cell>
          <cell r="V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</row>
        <row r="1101">
          <cell r="I1101" t="str">
            <v>Kastély Német Nemzetiségi Nyelvoktató Általános Iskola</v>
          </cell>
          <cell r="J1101" t="str">
            <v>Pápakovácsi</v>
          </cell>
          <cell r="K1101" t="str">
            <v>Szórádi Hanna</v>
          </cell>
          <cell r="M1101" t="str">
            <v>Koncz János</v>
          </cell>
          <cell r="O1101" t="str">
            <v>Veszprém</v>
          </cell>
          <cell r="P1101" t="str">
            <v/>
          </cell>
          <cell r="Q1101" t="str">
            <v>A vagy B</v>
          </cell>
          <cell r="R1101" t="str">
            <v>OK</v>
          </cell>
          <cell r="S1101">
            <v>5</v>
          </cell>
          <cell r="T1101" t="str">
            <v/>
          </cell>
          <cell r="U1101">
            <v>1</v>
          </cell>
          <cell r="V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</row>
        <row r="1102">
          <cell r="I1102" t="str">
            <v>Szabadegyházi Kossuth Lajos Általános Iskola</v>
          </cell>
          <cell r="J1102" t="str">
            <v>Szabadegyháza</v>
          </cell>
          <cell r="K1102" t="str">
            <v>Takács Kiara</v>
          </cell>
          <cell r="M1102" t="str">
            <v>Rittler Gábor Győző</v>
          </cell>
          <cell r="O1102" t="str">
            <v>Fejér/Észak</v>
          </cell>
          <cell r="P1102" t="str">
            <v>Szabadegyháza</v>
          </cell>
          <cell r="Q1102" t="str">
            <v>csak B</v>
          </cell>
          <cell r="R1102" t="str">
            <v>OK</v>
          </cell>
          <cell r="S1102">
            <v>3</v>
          </cell>
          <cell r="T1102" t="str">
            <v/>
          </cell>
          <cell r="U1102">
            <v>1</v>
          </cell>
          <cell r="V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</row>
        <row r="1103">
          <cell r="I1103" t="str">
            <v>Dunaújvárosi SZC Dunaferr Technikum és Szakképző Iskola Apáczai Csere János utcai telephelye</v>
          </cell>
          <cell r="J1103" t="str">
            <v>Dunaújváros</v>
          </cell>
          <cell r="K1103" t="str">
            <v>Takács Nikolett</v>
          </cell>
          <cell r="M1103" t="str">
            <v>Marton Kristóf Zoltán</v>
          </cell>
          <cell r="O1103" t="str">
            <v>Fejér/Dél</v>
          </cell>
          <cell r="P1103" t="str">
            <v>Dunaújváros</v>
          </cell>
          <cell r="Q1103" t="str">
            <v>csak B</v>
          </cell>
          <cell r="R1103" t="str">
            <v>OK</v>
          </cell>
          <cell r="S1103">
            <v>3</v>
          </cell>
          <cell r="T1103" t="str">
            <v/>
          </cell>
          <cell r="U1103">
            <v>1</v>
          </cell>
          <cell r="V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</row>
        <row r="1104">
          <cell r="I1104" t="str">
            <v>Tapolcai Bárdos Lajos Általános Iskola</v>
          </cell>
          <cell r="J1104" t="str">
            <v>Tapolca</v>
          </cell>
          <cell r="K1104" t="str">
            <v>Tanács Szabina</v>
          </cell>
          <cell r="M1104" t="str">
            <v>Gyarmati Zoltánné</v>
          </cell>
          <cell r="O1104" t="str">
            <v>Veszprém</v>
          </cell>
          <cell r="P1104" t="str">
            <v/>
          </cell>
          <cell r="Q1104" t="str">
            <v>csak B</v>
          </cell>
          <cell r="R1104" t="str">
            <v>OK</v>
          </cell>
          <cell r="S1104">
            <v>5</v>
          </cell>
          <cell r="T1104" t="str">
            <v/>
          </cell>
          <cell r="U1104" t="str">
            <v/>
          </cell>
          <cell r="V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</row>
        <row r="1105">
          <cell r="I1105" t="str">
            <v>Szent Imre Katolikus Gimnázium, Két Tanítási Nyelvű Általános Iskola, Kollégium, Óvoda és Alapfokú Művészeti Iskola</v>
          </cell>
          <cell r="J1105" t="str">
            <v>Nyíregyháza</v>
          </cell>
          <cell r="K1105" t="str">
            <v>Tatár Veronika</v>
          </cell>
          <cell r="M1105" t="str">
            <v>Sarkadiné Papp Lívia</v>
          </cell>
          <cell r="O1105" t="str">
            <v>Szabolcs-Szatmár-Bereg</v>
          </cell>
          <cell r="P1105" t="str">
            <v/>
          </cell>
          <cell r="Q1105" t="str">
            <v>csak B</v>
          </cell>
          <cell r="R1105" t="str">
            <v>OK</v>
          </cell>
          <cell r="S1105">
            <v>6</v>
          </cell>
          <cell r="T1105" t="str">
            <v/>
          </cell>
          <cell r="U1105" t="str">
            <v/>
          </cell>
          <cell r="V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</row>
        <row r="1106">
          <cell r="I1106" t="str">
            <v>Kaposvári Csokonai Vitéz Mihály Általános Iskola, Gimnázium és Szakgimnázium</v>
          </cell>
          <cell r="J1106" t="str">
            <v>Kaposvár</v>
          </cell>
          <cell r="K1106" t="str">
            <v>Tátrai Lilla</v>
          </cell>
          <cell r="M1106" t="str">
            <v>HORVÁTH DÁNIEL</v>
          </cell>
          <cell r="O1106" t="str">
            <v>Somogy</v>
          </cell>
          <cell r="P1106" t="str">
            <v/>
          </cell>
          <cell r="Q1106" t="str">
            <v>csak B</v>
          </cell>
          <cell r="R1106" t="str">
            <v>OK</v>
          </cell>
          <cell r="S1106">
            <v>9</v>
          </cell>
          <cell r="U1106">
            <v>1</v>
          </cell>
          <cell r="V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</row>
        <row r="1107">
          <cell r="I1107" t="str">
            <v>Óbudai Waldorf Általános Iskola, Gimnázium és Alapfokú Művészeti Iskola</v>
          </cell>
          <cell r="J1107" t="str">
            <v>Budapest III. kerület</v>
          </cell>
          <cell r="K1107" t="str">
            <v>Timár Izabell</v>
          </cell>
          <cell r="M1107" t="str">
            <v>Biró Viktor</v>
          </cell>
          <cell r="N1107" t="str">
            <v>Szűcs Zoltán</v>
          </cell>
          <cell r="O1107" t="str">
            <v>Budapest/Buda</v>
          </cell>
          <cell r="P1107" t="str">
            <v>Budapest III. kerület</v>
          </cell>
          <cell r="Q1107" t="str">
            <v>csak B</v>
          </cell>
          <cell r="R1107" t="str">
            <v>OK</v>
          </cell>
          <cell r="S1107">
            <v>1</v>
          </cell>
          <cell r="T1107" t="str">
            <v/>
          </cell>
          <cell r="U1107">
            <v>1</v>
          </cell>
          <cell r="V1107">
            <v>1</v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</row>
        <row r="1108">
          <cell r="I1108" t="str">
            <v>Dunaújvárosi SZC Dunaferr Technikum és Szakképző Iskola Apáczai Csere János utcai telephelye</v>
          </cell>
          <cell r="J1108" t="str">
            <v>Dunaújváros</v>
          </cell>
          <cell r="K1108" t="str">
            <v>Todor-Hajdo Nóra</v>
          </cell>
          <cell r="M1108" t="str">
            <v>Marton Kristóf Zoltán</v>
          </cell>
          <cell r="O1108" t="str">
            <v>Fejér/Dél</v>
          </cell>
          <cell r="P1108" t="str">
            <v>Dunaújváros</v>
          </cell>
          <cell r="Q1108" t="str">
            <v>csak B</v>
          </cell>
          <cell r="R1108" t="str">
            <v>OK</v>
          </cell>
          <cell r="S1108">
            <v>3</v>
          </cell>
          <cell r="T1108" t="str">
            <v/>
          </cell>
          <cell r="U1108">
            <v>1</v>
          </cell>
          <cell r="V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</row>
        <row r="1109">
          <cell r="I1109" t="str">
            <v>Pécsi Bártfa Utcai Általános Iskola</v>
          </cell>
          <cell r="J1109" t="str">
            <v>Pécs</v>
          </cell>
          <cell r="K1109" t="str">
            <v>Tóth Hanna</v>
          </cell>
          <cell r="M1109" t="str">
            <v>Horváth Tamás</v>
          </cell>
          <cell r="O1109" t="str">
            <v>Baranya</v>
          </cell>
          <cell r="P1109" t="str">
            <v/>
          </cell>
          <cell r="Q1109" t="str">
            <v>csak B</v>
          </cell>
          <cell r="R1109" t="str">
            <v>OK</v>
          </cell>
          <cell r="S1109">
            <v>4</v>
          </cell>
          <cell r="T1109" t="str">
            <v/>
          </cell>
          <cell r="U1109">
            <v>1</v>
          </cell>
          <cell r="V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</row>
        <row r="1110">
          <cell r="I1110" t="str">
            <v>Kiskunfélegyházi Móra Ferenc Gimnázium</v>
          </cell>
          <cell r="J1110" t="str">
            <v>Kiskunfélegyháza</v>
          </cell>
          <cell r="K1110" t="str">
            <v>Tóth Lotti Klára</v>
          </cell>
          <cell r="M1110" t="str">
            <v>Kis-Czakó Annamária</v>
          </cell>
          <cell r="O1110" t="str">
            <v>Bács-Kiskun</v>
          </cell>
          <cell r="P1110" t="str">
            <v/>
          </cell>
          <cell r="Q1110" t="str">
            <v>csak B</v>
          </cell>
          <cell r="R1110" t="str">
            <v>OK</v>
          </cell>
          <cell r="S1110">
            <v>10</v>
          </cell>
          <cell r="T1110" t="str">
            <v/>
          </cell>
          <cell r="U1110">
            <v>1</v>
          </cell>
          <cell r="V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</row>
        <row r="1111">
          <cell r="I1111" t="str">
            <v>Gyulai Implom József Általános Iskola</v>
          </cell>
          <cell r="J1111" t="str">
            <v>Gyula</v>
          </cell>
          <cell r="K1111" t="str">
            <v>Tóth Nóra Noémi</v>
          </cell>
          <cell r="M1111" t="str">
            <v>Pluhár János</v>
          </cell>
          <cell r="O1111" t="str">
            <v>Békés</v>
          </cell>
          <cell r="P1111" t="str">
            <v/>
          </cell>
          <cell r="Q1111" t="str">
            <v>csak B</v>
          </cell>
          <cell r="R1111" t="str">
            <v>OK</v>
          </cell>
          <cell r="S1111">
            <v>7</v>
          </cell>
          <cell r="T1111" t="str">
            <v/>
          </cell>
          <cell r="U1111" t="str">
            <v/>
          </cell>
          <cell r="V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</row>
        <row r="1112">
          <cell r="I1112" t="str">
            <v>Magvető Református Magyar - Angol Két Tanítási Nyelvű Általános Iskola és Óvoda</v>
          </cell>
          <cell r="J1112" t="str">
            <v>Gyula</v>
          </cell>
          <cell r="K1112" t="str">
            <v>Tóth Zóra Léna</v>
          </cell>
          <cell r="M1112" t="str">
            <v>Dávid Szilvia</v>
          </cell>
          <cell r="O1112" t="str">
            <v>Békés</v>
          </cell>
          <cell r="P1112" t="str">
            <v/>
          </cell>
          <cell r="Q1112" t="str">
            <v>csak B</v>
          </cell>
          <cell r="R1112" t="str">
            <v>OK</v>
          </cell>
          <cell r="S1112">
            <v>7</v>
          </cell>
          <cell r="T1112" t="str">
            <v/>
          </cell>
          <cell r="U1112">
            <v>1</v>
          </cell>
          <cell r="V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</row>
        <row r="1113">
          <cell r="I1113" t="str">
            <v>Dunaújvárosi SZC Rudas Közgazdasági Technikum és Kollégium</v>
          </cell>
          <cell r="J1113" t="str">
            <v>Dunaújváros</v>
          </cell>
          <cell r="K1113" t="str">
            <v>Tóth-Pál Rebeka</v>
          </cell>
          <cell r="M1113" t="str">
            <v>Horváth István</v>
          </cell>
          <cell r="O1113" t="str">
            <v>Fejér/Dél</v>
          </cell>
          <cell r="P1113" t="str">
            <v>Dunaújváros</v>
          </cell>
          <cell r="Q1113" t="str">
            <v>csak B</v>
          </cell>
          <cell r="R1113" t="str">
            <v>OK</v>
          </cell>
          <cell r="S1113">
            <v>3</v>
          </cell>
          <cell r="T1113" t="str">
            <v/>
          </cell>
          <cell r="U1113">
            <v>1</v>
          </cell>
          <cell r="V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</row>
        <row r="1114">
          <cell r="I1114" t="str">
            <v>Békéscsabai Belvárosi Általános Iskola és Gimnázium</v>
          </cell>
          <cell r="J1114" t="str">
            <v>Békéscsaba</v>
          </cell>
          <cell r="K1114" t="str">
            <v>Török Laura</v>
          </cell>
          <cell r="M1114" t="str">
            <v>Zleovszki Alíz</v>
          </cell>
          <cell r="O1114" t="str">
            <v>Békés</v>
          </cell>
          <cell r="P1114" t="str">
            <v/>
          </cell>
          <cell r="Q1114" t="str">
            <v>csak B</v>
          </cell>
          <cell r="R1114" t="str">
            <v>OK</v>
          </cell>
          <cell r="S1114">
            <v>7</v>
          </cell>
          <cell r="T1114" t="str">
            <v/>
          </cell>
          <cell r="U1114" t="str">
            <v/>
          </cell>
          <cell r="V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</row>
        <row r="1115">
          <cell r="I1115" t="str">
            <v>Kiskunfélegyházi Móra Ferenc Gimnázium</v>
          </cell>
          <cell r="J1115" t="str">
            <v>Kiskunfélegyháza</v>
          </cell>
          <cell r="K1115" t="str">
            <v>Tulipán Adrienn</v>
          </cell>
          <cell r="M1115" t="str">
            <v>Kis-Czakó Annamária</v>
          </cell>
          <cell r="O1115" t="str">
            <v>Bács-Kiskun</v>
          </cell>
          <cell r="P1115" t="str">
            <v/>
          </cell>
          <cell r="Q1115" t="str">
            <v>csak B</v>
          </cell>
          <cell r="R1115" t="str">
            <v>OK</v>
          </cell>
          <cell r="S1115">
            <v>10</v>
          </cell>
          <cell r="T1115" t="str">
            <v/>
          </cell>
          <cell r="U1115">
            <v>1</v>
          </cell>
          <cell r="V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</row>
        <row r="1116">
          <cell r="I1116" t="str">
            <v>Újszászi Vörösmarty Mihály Általános Iskola</v>
          </cell>
          <cell r="J1116" t="str">
            <v>Újszász</v>
          </cell>
          <cell r="K1116" t="str">
            <v>Ürmös Natália Dzsesszika</v>
          </cell>
          <cell r="M1116" t="str">
            <v>Tóth Gábor</v>
          </cell>
          <cell r="O1116" t="str">
            <v>Jász-Nagykun-Szolnok</v>
          </cell>
          <cell r="P1116" t="str">
            <v/>
          </cell>
          <cell r="Q1116" t="str">
            <v>csak B</v>
          </cell>
          <cell r="R1116" t="str">
            <v>OK</v>
          </cell>
          <cell r="S1116">
            <v>10</v>
          </cell>
          <cell r="T1116" t="str">
            <v/>
          </cell>
          <cell r="U1116" t="str">
            <v/>
          </cell>
          <cell r="V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</row>
        <row r="1117">
          <cell r="I1117" t="str">
            <v>Gyulai Implom József Általános Iskola</v>
          </cell>
          <cell r="J1117" t="str">
            <v>Gyula</v>
          </cell>
          <cell r="K1117" t="str">
            <v>Váczi Zsanett</v>
          </cell>
          <cell r="M1117" t="str">
            <v>Pluhár János</v>
          </cell>
          <cell r="O1117" t="str">
            <v>Békés</v>
          </cell>
          <cell r="P1117" t="str">
            <v/>
          </cell>
          <cell r="Q1117" t="str">
            <v>csak B</v>
          </cell>
          <cell r="R1117" t="str">
            <v>OK</v>
          </cell>
          <cell r="S1117">
            <v>7</v>
          </cell>
          <cell r="T1117" t="str">
            <v/>
          </cell>
          <cell r="U1117" t="str">
            <v/>
          </cell>
          <cell r="V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</row>
        <row r="1118">
          <cell r="I1118" t="str">
            <v>Türr István Gimnázium és Kollégium</v>
          </cell>
          <cell r="J1118" t="str">
            <v>Pápa</v>
          </cell>
          <cell r="K1118" t="str">
            <v>Varga Flóra</v>
          </cell>
          <cell r="M1118" t="str">
            <v>Varga Áron</v>
          </cell>
          <cell r="O1118" t="str">
            <v>Veszprém</v>
          </cell>
          <cell r="P1118" t="str">
            <v/>
          </cell>
          <cell r="Q1118" t="str">
            <v>csak B</v>
          </cell>
          <cell r="R1118" t="str">
            <v>OK</v>
          </cell>
          <cell r="S1118">
            <v>5</v>
          </cell>
          <cell r="T1118" t="str">
            <v>Névütközés!</v>
          </cell>
          <cell r="U1118">
            <v>1</v>
          </cell>
          <cell r="V1118">
            <v>1</v>
          </cell>
          <cell r="AB1118" t="str">
            <v/>
          </cell>
          <cell r="AC1118" t="str">
            <v/>
          </cell>
          <cell r="AD1118">
            <v>0</v>
          </cell>
          <cell r="AE1118">
            <v>0</v>
          </cell>
        </row>
        <row r="1119">
          <cell r="I1119" t="str">
            <v>Szabadegyházi Kossuth Lajos Általános Iskola</v>
          </cell>
          <cell r="J1119" t="str">
            <v>Szabadegyháza</v>
          </cell>
          <cell r="K1119" t="str">
            <v>Varga Kitti</v>
          </cell>
          <cell r="M1119" t="str">
            <v>Rittler Gábor Győző</v>
          </cell>
          <cell r="O1119" t="str">
            <v>Fejér/Észak</v>
          </cell>
          <cell r="P1119" t="str">
            <v>Szabadegyháza</v>
          </cell>
          <cell r="Q1119" t="str">
            <v>csak B</v>
          </cell>
          <cell r="R1119" t="str">
            <v>OK</v>
          </cell>
          <cell r="S1119">
            <v>3</v>
          </cell>
          <cell r="T1119" t="str">
            <v/>
          </cell>
          <cell r="U1119">
            <v>1</v>
          </cell>
          <cell r="V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</row>
        <row r="1120">
          <cell r="I1120" t="str">
            <v>Seregélyesi Baptista Általános Iskola és Alapfokú Művészeti Iskola</v>
          </cell>
          <cell r="J1120" t="str">
            <v>Seregélyes</v>
          </cell>
          <cell r="K1120" t="str">
            <v>Varga Laura</v>
          </cell>
          <cell r="M1120" t="str">
            <v>Karkóné Lukácsy Marianna</v>
          </cell>
          <cell r="O1120" t="str">
            <v>Fejér/Székesfehérvár</v>
          </cell>
          <cell r="P1120" t="str">
            <v>Seregélyes</v>
          </cell>
          <cell r="Q1120" t="str">
            <v>A vagy B</v>
          </cell>
          <cell r="R1120" t="str">
            <v>OK</v>
          </cell>
          <cell r="S1120">
            <v>3</v>
          </cell>
          <cell r="T1120" t="str">
            <v/>
          </cell>
          <cell r="U1120">
            <v>1</v>
          </cell>
          <cell r="V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</row>
        <row r="1121">
          <cell r="I1121" t="str">
            <v>Szászbereki Kolping Katolikus Általános Iskola</v>
          </cell>
          <cell r="J1121" t="str">
            <v>Szászberek</v>
          </cell>
          <cell r="K1121" t="str">
            <v>Varga Nóra</v>
          </cell>
          <cell r="M1121" t="str">
            <v>Kis Csenge Anna</v>
          </cell>
          <cell r="O1121" t="str">
            <v>Jász-Nagykun-Szolnok</v>
          </cell>
          <cell r="P1121" t="str">
            <v/>
          </cell>
          <cell r="Q1121" t="str">
            <v>csak B</v>
          </cell>
          <cell r="R1121" t="str">
            <v>OK</v>
          </cell>
          <cell r="S1121">
            <v>10</v>
          </cell>
          <cell r="T1121" t="str">
            <v>Névütközés!</v>
          </cell>
          <cell r="U1121" t="str">
            <v/>
          </cell>
          <cell r="V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</row>
        <row r="1122">
          <cell r="I1122" t="str">
            <v>Deák Téri Általános Iskola</v>
          </cell>
          <cell r="J1122" t="str">
            <v>Sopron</v>
          </cell>
          <cell r="K1122" t="str">
            <v>Várhelyi Mária Anna</v>
          </cell>
          <cell r="M1122" t="str">
            <v>Péter Erika Márta</v>
          </cell>
          <cell r="O1122" t="str">
            <v>Győr-Moson-Sopron</v>
          </cell>
          <cell r="P1122" t="str">
            <v/>
          </cell>
          <cell r="Q1122" t="str">
            <v>csak B</v>
          </cell>
          <cell r="R1122" t="str">
            <v>OK</v>
          </cell>
          <cell r="S1122">
            <v>5</v>
          </cell>
          <cell r="T1122" t="str">
            <v/>
          </cell>
          <cell r="U1122">
            <v>1</v>
          </cell>
          <cell r="V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</row>
        <row r="1123">
          <cell r="I1123" t="str">
            <v>Debreceni Ady Endre Gimnázium</v>
          </cell>
          <cell r="J1123" t="str">
            <v>Debrecen</v>
          </cell>
          <cell r="K1123" t="str">
            <v>Vasas Jázmin</v>
          </cell>
          <cell r="M1123" t="str">
            <v>Nagy Anikó</v>
          </cell>
          <cell r="O1123" t="str">
            <v>Hajdú-Bihar</v>
          </cell>
          <cell r="P1123" t="str">
            <v/>
          </cell>
          <cell r="Q1123" t="str">
            <v>A vagy B</v>
          </cell>
          <cell r="R1123" t="str">
            <v>OK</v>
          </cell>
          <cell r="S1123">
            <v>6</v>
          </cell>
          <cell r="T1123" t="str">
            <v/>
          </cell>
          <cell r="U1123">
            <v>1</v>
          </cell>
          <cell r="V1123">
            <v>1</v>
          </cell>
          <cell r="AB1123" t="str">
            <v/>
          </cell>
          <cell r="AC1123" t="str">
            <v/>
          </cell>
          <cell r="AD1123">
            <v>0</v>
          </cell>
          <cell r="AE1123">
            <v>0</v>
          </cell>
        </row>
        <row r="1124">
          <cell r="I1124" t="str">
            <v>Újszászi Vörösmarty Mihály Általános Iskola</v>
          </cell>
          <cell r="J1124" t="str">
            <v>Újszász</v>
          </cell>
          <cell r="K1124" t="str">
            <v>Vidák Kira Elizabet</v>
          </cell>
          <cell r="M1124" t="str">
            <v>Tóth Gábor</v>
          </cell>
          <cell r="O1124" t="str">
            <v>Jász-Nagykun-Szolnok</v>
          </cell>
          <cell r="P1124" t="str">
            <v/>
          </cell>
          <cell r="Q1124" t="str">
            <v>csak B</v>
          </cell>
          <cell r="R1124" t="str">
            <v>OK</v>
          </cell>
          <cell r="S1124">
            <v>10</v>
          </cell>
          <cell r="T1124" t="str">
            <v/>
          </cell>
          <cell r="U1124" t="str">
            <v/>
          </cell>
          <cell r="V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</row>
        <row r="1125">
          <cell r="I1125" t="str">
            <v>Újszászi Vörösmarty Mihály Általános Iskola</v>
          </cell>
          <cell r="J1125" t="str">
            <v>Újszász</v>
          </cell>
          <cell r="K1125" t="str">
            <v>Vidák Mercédesz</v>
          </cell>
          <cell r="M1125" t="str">
            <v>Tóth Gábor</v>
          </cell>
          <cell r="O1125" t="str">
            <v>Jász-Nagykun-Szolnok</v>
          </cell>
          <cell r="P1125" t="str">
            <v/>
          </cell>
          <cell r="Q1125" t="str">
            <v>csak B</v>
          </cell>
          <cell r="R1125" t="str">
            <v>OK</v>
          </cell>
          <cell r="S1125">
            <v>10</v>
          </cell>
          <cell r="T1125" t="str">
            <v/>
          </cell>
          <cell r="U1125" t="str">
            <v/>
          </cell>
          <cell r="V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</row>
        <row r="1126">
          <cell r="I1126" t="str">
            <v>Romhányi II. Rákóczi Ferenc Általános Iskola</v>
          </cell>
          <cell r="J1126" t="str">
            <v>Romhány</v>
          </cell>
          <cell r="K1126" t="str">
            <v>Vizdák Éva</v>
          </cell>
          <cell r="M1126" t="str">
            <v>Szaniszlóné Hajduk Hajnalka</v>
          </cell>
          <cell r="N1126" t="str">
            <v>Kőmives Éva</v>
          </cell>
          <cell r="O1126" t="str">
            <v>Nógrád</v>
          </cell>
          <cell r="P1126" t="str">
            <v/>
          </cell>
          <cell r="Q1126" t="str">
            <v>csak B</v>
          </cell>
          <cell r="R1126" t="str">
            <v>OK</v>
          </cell>
          <cell r="S1126">
            <v>8</v>
          </cell>
          <cell r="T1126" t="str">
            <v/>
          </cell>
          <cell r="U1126">
            <v>1</v>
          </cell>
          <cell r="V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</row>
        <row r="1127">
          <cell r="I1127" t="str">
            <v>Szent Orsolya Római Katolikus Gimnázium, Általános Iskola és Óvoda-Bölcsőde</v>
          </cell>
          <cell r="J1127" t="str">
            <v>Sopron</v>
          </cell>
          <cell r="K1127" t="str">
            <v>Winkler Dorottya Laura</v>
          </cell>
          <cell r="M1127" t="str">
            <v>Németh Lehel</v>
          </cell>
          <cell r="O1127" t="str">
            <v>Győr-Moson-Sopron</v>
          </cell>
          <cell r="P1127" t="str">
            <v/>
          </cell>
          <cell r="Q1127" t="str">
            <v>csak B</v>
          </cell>
          <cell r="R1127" t="str">
            <v>OK</v>
          </cell>
          <cell r="S1127">
            <v>5</v>
          </cell>
          <cell r="T1127" t="str">
            <v/>
          </cell>
          <cell r="U1127">
            <v>1</v>
          </cell>
          <cell r="V1127">
            <v>1</v>
          </cell>
          <cell r="AB1127" t="str">
            <v/>
          </cell>
          <cell r="AC1127" t="str">
            <v/>
          </cell>
          <cell r="AD1127">
            <v>1</v>
          </cell>
          <cell r="AE1127">
            <v>0</v>
          </cell>
        </row>
        <row r="1128">
          <cell r="I1128" t="str">
            <v>Pécsi Bártfa Utcai Általános Iskola</v>
          </cell>
          <cell r="J1128" t="str">
            <v>Pécs</v>
          </cell>
          <cell r="K1128" t="str">
            <v>Zsdrál Viktória Andrea</v>
          </cell>
          <cell r="M1128" t="str">
            <v>Horváth Tamás</v>
          </cell>
          <cell r="O1128" t="str">
            <v>Baranya</v>
          </cell>
          <cell r="P1128" t="str">
            <v/>
          </cell>
          <cell r="Q1128" t="str">
            <v>csak B</v>
          </cell>
          <cell r="R1128" t="str">
            <v>OK</v>
          </cell>
          <cell r="S1128">
            <v>4</v>
          </cell>
          <cell r="T1128" t="str">
            <v/>
          </cell>
          <cell r="U1128">
            <v>1</v>
          </cell>
          <cell r="V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</row>
        <row r="1129">
          <cell r="I1129" t="str">
            <v>Szent Imre Katolikus Gimnázium, Két Tanítási Nyelvű Általános Iskola, Kollégium, Óvoda és Alapfokú Művészeti Iskola</v>
          </cell>
          <cell r="J1129" t="str">
            <v>Nyíregyháza</v>
          </cell>
          <cell r="K1129" t="str">
            <v>Zsíros Lilla</v>
          </cell>
          <cell r="M1129" t="str">
            <v>Sarkadiné Papp Lívia</v>
          </cell>
          <cell r="O1129" t="str">
            <v>Szabolcs-Szatmár-Bereg</v>
          </cell>
          <cell r="P1129" t="str">
            <v/>
          </cell>
          <cell r="Q1129" t="str">
            <v>csak B</v>
          </cell>
          <cell r="R1129" t="str">
            <v>OK</v>
          </cell>
          <cell r="S1129">
            <v>6</v>
          </cell>
          <cell r="T1129" t="str">
            <v/>
          </cell>
          <cell r="U1129">
            <v>1</v>
          </cell>
          <cell r="V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</row>
        <row r="1130">
          <cell r="I1130" t="str">
            <v>BME által alapított Két Tanítási Nyelvű Gimnázium</v>
          </cell>
          <cell r="J1130" t="str">
            <v>Budapest XI. kerület</v>
          </cell>
          <cell r="K1130" t="str">
            <v>Agarwal Vivaan</v>
          </cell>
          <cell r="M1130" t="str">
            <v>Gadzojanisz Andreasz</v>
          </cell>
          <cell r="O1130" t="str">
            <v>Budapest/Buda</v>
          </cell>
          <cell r="P1130" t="str">
            <v>Budapest XI. kerület</v>
          </cell>
          <cell r="Q1130" t="str">
            <v>csak A</v>
          </cell>
          <cell r="R1130" t="str">
            <v>OK</v>
          </cell>
          <cell r="S1130">
            <v>1</v>
          </cell>
          <cell r="T1130" t="str">
            <v/>
          </cell>
          <cell r="U1130">
            <v>1</v>
          </cell>
          <cell r="V1130">
            <v>1</v>
          </cell>
          <cell r="AB1130">
            <v>0</v>
          </cell>
          <cell r="AC1130">
            <v>0</v>
          </cell>
          <cell r="AD1130" t="str">
            <v/>
          </cell>
          <cell r="AE1130" t="str">
            <v/>
          </cell>
        </row>
        <row r="1131">
          <cell r="I1131" t="str">
            <v>Debreceni Egyetem Kossuth Lajos Gyakorló Gimnáziuma és Általános Iskolája</v>
          </cell>
          <cell r="J1131" t="str">
            <v>Debrecen</v>
          </cell>
          <cell r="K1131" t="str">
            <v>Balogh Ádám</v>
          </cell>
          <cell r="M1131" t="str">
            <v>Szilágyiné Papp Szilvia</v>
          </cell>
          <cell r="N1131" t="str">
            <v>Varga Imre</v>
          </cell>
          <cell r="O1131" t="str">
            <v>Hajdú-Bihar</v>
          </cell>
          <cell r="P1131" t="str">
            <v/>
          </cell>
          <cell r="Q1131" t="str">
            <v>csak A</v>
          </cell>
          <cell r="R1131" t="str">
            <v>OK</v>
          </cell>
          <cell r="S1131">
            <v>6</v>
          </cell>
          <cell r="T1131" t="str">
            <v/>
          </cell>
          <cell r="U1131">
            <v>1</v>
          </cell>
          <cell r="V1131">
            <v>1</v>
          </cell>
          <cell r="AB1131">
            <v>0</v>
          </cell>
          <cell r="AC1131">
            <v>2</v>
          </cell>
          <cell r="AD1131" t="str">
            <v/>
          </cell>
          <cell r="AE1131" t="str">
            <v/>
          </cell>
        </row>
        <row r="1132">
          <cell r="I1132" t="str">
            <v>Pécsi Leőwey Klára Gimnázium</v>
          </cell>
          <cell r="J1132" t="str">
            <v>Pécs</v>
          </cell>
          <cell r="K1132" t="str">
            <v>Bende Zaránd</v>
          </cell>
          <cell r="M1132" t="str">
            <v>Balázs Péter</v>
          </cell>
          <cell r="O1132" t="str">
            <v>Baranya</v>
          </cell>
          <cell r="P1132" t="str">
            <v/>
          </cell>
          <cell r="Q1132" t="str">
            <v>A vagy B</v>
          </cell>
          <cell r="R1132" t="str">
            <v>OK</v>
          </cell>
          <cell r="S1132">
            <v>4</v>
          </cell>
          <cell r="T1132" t="str">
            <v/>
          </cell>
          <cell r="U1132">
            <v>1</v>
          </cell>
          <cell r="V1132">
            <v>0</v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</row>
        <row r="1133">
          <cell r="I1133" t="str">
            <v>Budapest VI. Kerületi Szinyei Merse Pál Gimnázium</v>
          </cell>
          <cell r="J1133" t="str">
            <v>Budapest VI. kerület</v>
          </cell>
          <cell r="K1133" t="str">
            <v>Boros Vince Félix</v>
          </cell>
          <cell r="M1133" t="str">
            <v>Papp Róbert</v>
          </cell>
          <cell r="O1133" t="str">
            <v>Budapest/Észak-Pest</v>
          </cell>
          <cell r="P1133" t="str">
            <v>Budapest VI. kerület</v>
          </cell>
          <cell r="Q1133" t="str">
            <v>csak A</v>
          </cell>
          <cell r="R1133" t="str">
            <v>OK</v>
          </cell>
          <cell r="S1133">
            <v>1</v>
          </cell>
          <cell r="T1133" t="str">
            <v/>
          </cell>
          <cell r="U1133">
            <v>1</v>
          </cell>
          <cell r="V1133">
            <v>1</v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</row>
        <row r="1134">
          <cell r="I1134" t="str">
            <v>Debreceni SZC Mechwart András Gépipari és Informatikai Technikum</v>
          </cell>
          <cell r="J1134" t="str">
            <v>Debrecen</v>
          </cell>
          <cell r="K1134" t="str">
            <v>Csernyánszki Balázs</v>
          </cell>
          <cell r="M1134" t="str">
            <v>Suba László</v>
          </cell>
          <cell r="O1134" t="str">
            <v>Hajdú-Bihar</v>
          </cell>
          <cell r="P1134" t="str">
            <v/>
          </cell>
          <cell r="Q1134" t="str">
            <v>csak A</v>
          </cell>
          <cell r="R1134" t="str">
            <v>OK</v>
          </cell>
          <cell r="S1134">
            <v>6</v>
          </cell>
          <cell r="T1134" t="str">
            <v/>
          </cell>
          <cell r="U1134">
            <v>1</v>
          </cell>
          <cell r="V1134">
            <v>1</v>
          </cell>
          <cell r="AB1134">
            <v>0</v>
          </cell>
          <cell r="AC1134">
            <v>3</v>
          </cell>
          <cell r="AD1134" t="str">
            <v/>
          </cell>
          <cell r="AE1134" t="str">
            <v/>
          </cell>
        </row>
        <row r="1135">
          <cell r="I1135" t="str">
            <v>Kodolányi János Gimnázium</v>
          </cell>
          <cell r="J1135" t="str">
            <v>Székesfehérvár</v>
          </cell>
          <cell r="K1135" t="str">
            <v>Erdős Zsombor Bendegúz</v>
          </cell>
          <cell r="M1135" t="str">
            <v>Baloghné Páli Judit</v>
          </cell>
          <cell r="O1135" t="str">
            <v>Fejér/Székesfehérvár</v>
          </cell>
          <cell r="P1135" t="str">
            <v>Székesfehérvár</v>
          </cell>
          <cell r="Q1135" t="str">
            <v>csak A</v>
          </cell>
          <cell r="R1135" t="str">
            <v>OK</v>
          </cell>
          <cell r="S1135">
            <v>3</v>
          </cell>
          <cell r="T1135" t="str">
            <v/>
          </cell>
          <cell r="U1135">
            <v>1</v>
          </cell>
          <cell r="V1135">
            <v>1</v>
          </cell>
          <cell r="AB1135">
            <v>0</v>
          </cell>
          <cell r="AC1135">
            <v>1</v>
          </cell>
          <cell r="AD1135" t="str">
            <v/>
          </cell>
          <cell r="AE1135" t="str">
            <v/>
          </cell>
        </row>
        <row r="1136">
          <cell r="I1136" t="str">
            <v>Debreceni SZC Mechwart András Gépipari és Informatikai Technikum</v>
          </cell>
          <cell r="J1136" t="str">
            <v>Debrecen</v>
          </cell>
          <cell r="K1136" t="str">
            <v>Galla Gergő</v>
          </cell>
          <cell r="M1136" t="str">
            <v>Suba László</v>
          </cell>
          <cell r="O1136" t="str">
            <v>Hajdú-Bihar</v>
          </cell>
          <cell r="P1136" t="str">
            <v/>
          </cell>
          <cell r="Q1136" t="str">
            <v>csak A</v>
          </cell>
          <cell r="R1136" t="str">
            <v>OK</v>
          </cell>
          <cell r="S1136">
            <v>6</v>
          </cell>
          <cell r="T1136" t="str">
            <v/>
          </cell>
          <cell r="U1136">
            <v>1</v>
          </cell>
          <cell r="V1136">
            <v>1</v>
          </cell>
          <cell r="AB1136">
            <v>0</v>
          </cell>
          <cell r="AC1136">
            <v>0</v>
          </cell>
          <cell r="AD1136" t="str">
            <v/>
          </cell>
          <cell r="AE1136" t="str">
            <v/>
          </cell>
        </row>
        <row r="1137">
          <cell r="I1137" t="str">
            <v>Ceglédi SZC Közgazdasági és Informatikai Technikum</v>
          </cell>
          <cell r="J1137" t="str">
            <v>Cegléd</v>
          </cell>
          <cell r="K1137" t="str">
            <v>Juhász Kristóf Sándor</v>
          </cell>
          <cell r="M1137" t="str">
            <v>Kocsis Kata</v>
          </cell>
          <cell r="O1137" t="str">
            <v>Pest /Dél</v>
          </cell>
          <cell r="P1137" t="str">
            <v>Cegléd</v>
          </cell>
          <cell r="Q1137" t="str">
            <v>A vagy B</v>
          </cell>
          <cell r="R1137" t="str">
            <v>OK</v>
          </cell>
          <cell r="S1137">
            <v>2</v>
          </cell>
          <cell r="T1137" t="str">
            <v/>
          </cell>
          <cell r="U1137">
            <v>1</v>
          </cell>
          <cell r="V1137">
            <v>1</v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</row>
        <row r="1138">
          <cell r="I1138" t="str">
            <v>Baptista Szeretetszolgálat EJSZ Széchenyi István Gimnáziuma és Technikuma</v>
          </cell>
          <cell r="J1138" t="str">
            <v>Pécs</v>
          </cell>
          <cell r="K1138" t="str">
            <v>Pallós Péter</v>
          </cell>
          <cell r="M1138" t="str">
            <v>Pokolné Czékus Zsuzsanna</v>
          </cell>
          <cell r="O1138" t="str">
            <v>Baranya</v>
          </cell>
          <cell r="P1138" t="str">
            <v/>
          </cell>
          <cell r="Q1138" t="str">
            <v>A vagy B</v>
          </cell>
          <cell r="R1138" t="str">
            <v>OK</v>
          </cell>
          <cell r="S1138">
            <v>4</v>
          </cell>
          <cell r="T1138" t="str">
            <v/>
          </cell>
          <cell r="U1138">
            <v>1</v>
          </cell>
          <cell r="V1138">
            <v>1</v>
          </cell>
          <cell r="AB1138">
            <v>0</v>
          </cell>
          <cell r="AC1138">
            <v>0</v>
          </cell>
          <cell r="AD1138" t="str">
            <v/>
          </cell>
          <cell r="AE1138" t="str">
            <v/>
          </cell>
        </row>
        <row r="1139">
          <cell r="I1139" t="str">
            <v>BME által alapított Két Tanítási Nyelvű Gimnázium</v>
          </cell>
          <cell r="J1139" t="str">
            <v>Budapest XI. kerület</v>
          </cell>
          <cell r="K1139" t="str">
            <v>Panda Om</v>
          </cell>
          <cell r="M1139" t="str">
            <v>Gadzojanisz Andreasz</v>
          </cell>
          <cell r="O1139" t="str">
            <v>Budapest/Buda</v>
          </cell>
          <cell r="P1139" t="str">
            <v>Budapest XI. kerület</v>
          </cell>
          <cell r="Q1139" t="str">
            <v>csak A</v>
          </cell>
          <cell r="R1139" t="str">
            <v>OK</v>
          </cell>
          <cell r="S1139">
            <v>1</v>
          </cell>
          <cell r="T1139" t="str">
            <v/>
          </cell>
          <cell r="U1139">
            <v>1</v>
          </cell>
          <cell r="V1139">
            <v>1</v>
          </cell>
          <cell r="AB1139">
            <v>0</v>
          </cell>
          <cell r="AC1139">
            <v>0</v>
          </cell>
          <cell r="AD1139" t="str">
            <v/>
          </cell>
          <cell r="AE1139" t="str">
            <v/>
          </cell>
        </row>
        <row r="1140">
          <cell r="I1140" t="str">
            <v>Ferences Gimnázium</v>
          </cell>
          <cell r="J1140" t="str">
            <v>Szentendre</v>
          </cell>
          <cell r="K1140" t="str">
            <v>Tamás Fülöp Zsombor</v>
          </cell>
          <cell r="M1140" t="str">
            <v>Dám Károly</v>
          </cell>
          <cell r="O1140" t="str">
            <v>Pest/Észak</v>
          </cell>
          <cell r="P1140" t="str">
            <v>Szentendre</v>
          </cell>
          <cell r="Q1140" t="str">
            <v>A vagy B</v>
          </cell>
          <cell r="R1140" t="str">
            <v>OK</v>
          </cell>
          <cell r="S1140">
            <v>2</v>
          </cell>
          <cell r="T1140" t="str">
            <v/>
          </cell>
          <cell r="U1140">
            <v>1</v>
          </cell>
          <cell r="V1140">
            <v>1</v>
          </cell>
          <cell r="AB1140">
            <v>0</v>
          </cell>
          <cell r="AC1140">
            <v>1</v>
          </cell>
          <cell r="AD1140" t="str">
            <v/>
          </cell>
          <cell r="AE1140" t="str">
            <v/>
          </cell>
        </row>
        <row r="1141">
          <cell r="I1141" t="str">
            <v>Verseghy Ferenc Gimnázium</v>
          </cell>
          <cell r="J1141" t="str">
            <v>Szolnok</v>
          </cell>
          <cell r="K1141" t="str">
            <v>Ágotai Ede</v>
          </cell>
          <cell r="M1141" t="str">
            <v>Jegesi László Péter</v>
          </cell>
          <cell r="O1141" t="str">
            <v>Jász-Nagykun-Szolnok</v>
          </cell>
          <cell r="P1141" t="str">
            <v/>
          </cell>
          <cell r="Q1141" t="str">
            <v>csak B</v>
          </cell>
          <cell r="R1141" t="str">
            <v>OK</v>
          </cell>
          <cell r="S1141">
            <v>10</v>
          </cell>
          <cell r="T1141" t="str">
            <v/>
          </cell>
          <cell r="U1141">
            <v>1</v>
          </cell>
          <cell r="V1141">
            <v>1</v>
          </cell>
          <cell r="AB1141" t="str">
            <v/>
          </cell>
          <cell r="AC1141" t="str">
            <v/>
          </cell>
          <cell r="AD1141">
            <v>0</v>
          </cell>
          <cell r="AE1141">
            <v>1</v>
          </cell>
        </row>
        <row r="1142">
          <cell r="I1142" t="str">
            <v>Budai Ciszterci Szent Imre Gimnázium</v>
          </cell>
          <cell r="J1142" t="str">
            <v>Budapest XI. kerület</v>
          </cell>
          <cell r="K1142" t="str">
            <v>Ambrus Levente Imre</v>
          </cell>
          <cell r="M1142" t="str">
            <v>Flórián Rita</v>
          </cell>
          <cell r="O1142" t="str">
            <v>Budapest/Buda</v>
          </cell>
          <cell r="P1142" t="str">
            <v>Budapest XI. kerület</v>
          </cell>
          <cell r="Q1142" t="str">
            <v>csak B</v>
          </cell>
          <cell r="R1142" t="str">
            <v>OK</v>
          </cell>
          <cell r="S1142">
            <v>1</v>
          </cell>
          <cell r="T1142" t="str">
            <v/>
          </cell>
          <cell r="U1142" t="str">
            <v/>
          </cell>
          <cell r="V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</row>
        <row r="1143">
          <cell r="I1143" t="str">
            <v>Nagyboldogasszony Római Katolikus Gimnázium, Általános Iskola és Alapfokú Művészeti Iskola</v>
          </cell>
          <cell r="J1143" t="str">
            <v>Kaposvár</v>
          </cell>
          <cell r="K1143" t="str">
            <v>Ambrus Viktor</v>
          </cell>
          <cell r="M1143" t="str">
            <v>Gundy Richárd</v>
          </cell>
          <cell r="O1143" t="str">
            <v>Somogy</v>
          </cell>
          <cell r="P1143" t="str">
            <v/>
          </cell>
          <cell r="Q1143" t="str">
            <v>csak B</v>
          </cell>
          <cell r="R1143" t="str">
            <v>OK</v>
          </cell>
          <cell r="S1143">
            <v>9</v>
          </cell>
          <cell r="T1143" t="str">
            <v/>
          </cell>
          <cell r="U1143">
            <v>1</v>
          </cell>
          <cell r="V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</row>
        <row r="1144">
          <cell r="I1144" t="str">
            <v>Nagyboldogasszony Római Katolikus Gimnázium, Általános Iskola és Alapfokú Művészeti Iskola</v>
          </cell>
          <cell r="J1144" t="str">
            <v>Kaposvár</v>
          </cell>
          <cell r="K1144" t="str">
            <v>Balogh Alex</v>
          </cell>
          <cell r="M1144" t="str">
            <v>Gundy Richárd</v>
          </cell>
          <cell r="O1144" t="str">
            <v>Somogy</v>
          </cell>
          <cell r="P1144" t="str">
            <v/>
          </cell>
          <cell r="Q1144" t="str">
            <v>csak B</v>
          </cell>
          <cell r="R1144" t="str">
            <v>OK</v>
          </cell>
          <cell r="S1144">
            <v>9</v>
          </cell>
          <cell r="T1144" t="str">
            <v/>
          </cell>
          <cell r="U1144">
            <v>1</v>
          </cell>
          <cell r="V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</row>
        <row r="1145">
          <cell r="I1145" t="str">
            <v>Dunaújvárosi SZC Kereskedelmi és Vendéglátóipari Technikum és Szakképző Iskola</v>
          </cell>
          <cell r="J1145" t="str">
            <v>Dunaújváros</v>
          </cell>
          <cell r="K1145" t="str">
            <v>Bartók Péter</v>
          </cell>
          <cell r="M1145" t="str">
            <v>Dankó Krisztina Éva</v>
          </cell>
          <cell r="O1145" t="str">
            <v>Fejér/Dél</v>
          </cell>
          <cell r="P1145" t="str">
            <v>Dunaújváros</v>
          </cell>
          <cell r="Q1145" t="str">
            <v>csak B</v>
          </cell>
          <cell r="R1145" t="str">
            <v>OK</v>
          </cell>
          <cell r="S1145">
            <v>3</v>
          </cell>
          <cell r="T1145" t="str">
            <v/>
          </cell>
          <cell r="U1145">
            <v>1</v>
          </cell>
          <cell r="V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</row>
        <row r="1146">
          <cell r="I1146" t="str">
            <v>Kiskunfélegyházi Móra Ferenc Gimnázium</v>
          </cell>
          <cell r="J1146" t="str">
            <v>Kiskunfélegyháza</v>
          </cell>
          <cell r="K1146" t="str">
            <v>Bíbok Bertold</v>
          </cell>
          <cell r="M1146" t="str">
            <v>Kis-Czakó Annamária</v>
          </cell>
          <cell r="O1146" t="str">
            <v>Bács-Kiskun</v>
          </cell>
          <cell r="P1146" t="str">
            <v/>
          </cell>
          <cell r="Q1146" t="str">
            <v>csak B</v>
          </cell>
          <cell r="R1146" t="str">
            <v>OK</v>
          </cell>
          <cell r="S1146">
            <v>10</v>
          </cell>
          <cell r="T1146" t="str">
            <v/>
          </cell>
          <cell r="U1146">
            <v>1</v>
          </cell>
          <cell r="V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</row>
        <row r="1147">
          <cell r="I1147" t="str">
            <v>Szolnoki SZC Pálfy - Vízügyi Technikum</v>
          </cell>
          <cell r="J1147" t="str">
            <v>Szolnok</v>
          </cell>
          <cell r="K1147" t="str">
            <v>Bognár Olivér Zoltán</v>
          </cell>
          <cell r="M1147" t="str">
            <v>Dajka József</v>
          </cell>
          <cell r="O1147" t="str">
            <v>Jász-Nagykun-Szolnok</v>
          </cell>
          <cell r="P1147" t="str">
            <v/>
          </cell>
          <cell r="Q1147" t="str">
            <v>csak B</v>
          </cell>
          <cell r="R1147" t="str">
            <v>OK</v>
          </cell>
          <cell r="S1147">
            <v>10</v>
          </cell>
          <cell r="T1147" t="str">
            <v/>
          </cell>
          <cell r="U1147">
            <v>1</v>
          </cell>
          <cell r="V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</row>
        <row r="1148">
          <cell r="I1148" t="str">
            <v>Baár-Madas Református Gimnázium, Általános Iskola és Kollégium</v>
          </cell>
          <cell r="J1148" t="str">
            <v>Budapest II. kerület</v>
          </cell>
          <cell r="K1148" t="str">
            <v>Bokros Nimród</v>
          </cell>
          <cell r="M1148" t="str">
            <v>Jenes Győző</v>
          </cell>
          <cell r="O1148" t="str">
            <v>Budapest/Buda</v>
          </cell>
          <cell r="P1148" t="str">
            <v>Budapest II. kerület</v>
          </cell>
          <cell r="Q1148" t="str">
            <v>csak B</v>
          </cell>
          <cell r="R1148" t="str">
            <v>OK</v>
          </cell>
          <cell r="S1148">
            <v>1</v>
          </cell>
          <cell r="T1148" t="str">
            <v/>
          </cell>
          <cell r="U1148">
            <v>1</v>
          </cell>
          <cell r="V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</row>
        <row r="1149">
          <cell r="I1149" t="str">
            <v>Prohászka Ottokár Orsolyita Gimnázium, Általános Iskola és Óvoda</v>
          </cell>
          <cell r="J1149" t="str">
            <v>Győr</v>
          </cell>
          <cell r="K1149" t="str">
            <v>Boros András</v>
          </cell>
          <cell r="M1149" t="str">
            <v>Pintérné Varga Eszter</v>
          </cell>
          <cell r="O1149" t="str">
            <v>Győr-Moson-Sopron</v>
          </cell>
          <cell r="P1149" t="str">
            <v/>
          </cell>
          <cell r="Q1149" t="str">
            <v>csak B</v>
          </cell>
          <cell r="R1149" t="str">
            <v>OK</v>
          </cell>
          <cell r="S1149">
            <v>5</v>
          </cell>
          <cell r="T1149" t="str">
            <v/>
          </cell>
          <cell r="U1149">
            <v>1</v>
          </cell>
          <cell r="V1149">
            <v>1</v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</row>
        <row r="1150">
          <cell r="I1150" t="str">
            <v>Váci SZC Boronkay György Műszaki Technikum és Gimnázium</v>
          </cell>
          <cell r="J1150" t="str">
            <v>Vác</v>
          </cell>
          <cell r="K1150" t="str">
            <v>Boros Jonatán</v>
          </cell>
          <cell r="M1150" t="str">
            <v>Niedermüllerné Karcag Ildikó</v>
          </cell>
          <cell r="O1150" t="str">
            <v>Pest/Észak</v>
          </cell>
          <cell r="P1150" t="str">
            <v>Vác</v>
          </cell>
          <cell r="Q1150" t="str">
            <v>A vagy B</v>
          </cell>
          <cell r="R1150" t="str">
            <v>OK</v>
          </cell>
          <cell r="S1150">
            <v>2</v>
          </cell>
          <cell r="T1150" t="str">
            <v/>
          </cell>
          <cell r="U1150">
            <v>1</v>
          </cell>
          <cell r="V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</row>
        <row r="1151">
          <cell r="I1151" t="str">
            <v>Huszár Gál Gimnázium, Általános Iskola, Alapfokú Művészeti Iskola és Óvoda</v>
          </cell>
          <cell r="J1151" t="str">
            <v>Debrecen</v>
          </cell>
          <cell r="K1151" t="str">
            <v>Boruzs Alex</v>
          </cell>
          <cell r="M1151" t="str">
            <v>Simon Tamásné</v>
          </cell>
          <cell r="O1151" t="str">
            <v>Hajdú-Bihar</v>
          </cell>
          <cell r="P1151" t="str">
            <v/>
          </cell>
          <cell r="Q1151" t="str">
            <v>csak B</v>
          </cell>
          <cell r="R1151" t="str">
            <v>OK</v>
          </cell>
          <cell r="S1151">
            <v>6</v>
          </cell>
          <cell r="T1151" t="str">
            <v/>
          </cell>
          <cell r="U1151" t="str">
            <v/>
          </cell>
          <cell r="V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</row>
        <row r="1152">
          <cell r="I1152" t="str">
            <v>Batsányi János Gimnázium és Kollégium</v>
          </cell>
          <cell r="J1152" t="str">
            <v>Tapolca</v>
          </cell>
          <cell r="K1152" t="str">
            <v>Csizmadia Csanád</v>
          </cell>
          <cell r="M1152" t="str">
            <v>Havasi Gábor</v>
          </cell>
          <cell r="O1152" t="str">
            <v>Veszprém</v>
          </cell>
          <cell r="P1152" t="str">
            <v/>
          </cell>
          <cell r="Q1152" t="str">
            <v>csak B</v>
          </cell>
          <cell r="R1152" t="str">
            <v>OK</v>
          </cell>
          <cell r="S1152">
            <v>5</v>
          </cell>
          <cell r="T1152" t="str">
            <v/>
          </cell>
          <cell r="U1152" t="str">
            <v/>
          </cell>
          <cell r="V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</row>
        <row r="1153">
          <cell r="I1153" t="str">
            <v>Kispesti Károlyi Mihály Magyar-Spanyol Tannyelvű Gimnázium</v>
          </cell>
          <cell r="J1153" t="str">
            <v>Budapest XIX. kerület</v>
          </cell>
          <cell r="K1153" t="str">
            <v>Csörgő Péter</v>
          </cell>
          <cell r="M1153" t="str">
            <v>Soltészné Vígh Andrea</v>
          </cell>
          <cell r="O1153" t="str">
            <v>Budapest/Dél-Pest</v>
          </cell>
          <cell r="P1153" t="str">
            <v>Budapest XIX. kerület</v>
          </cell>
          <cell r="Q1153" t="str">
            <v>csak B</v>
          </cell>
          <cell r="R1153" t="str">
            <v>OK</v>
          </cell>
          <cell r="S1153">
            <v>1</v>
          </cell>
          <cell r="T1153" t="str">
            <v/>
          </cell>
          <cell r="U1153" t="str">
            <v/>
          </cell>
          <cell r="V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</row>
        <row r="1154">
          <cell r="I1154" t="str">
            <v>Dugonics András Piarista Gimnázium, Alapfokú Művészeti Iskola és Kollégium</v>
          </cell>
          <cell r="J1154" t="str">
            <v>Szeged</v>
          </cell>
          <cell r="K1154" t="str">
            <v>Csűrös Ádám Bendegúz</v>
          </cell>
          <cell r="M1154" t="str">
            <v>Maróti Kristóf</v>
          </cell>
          <cell r="O1154" t="str">
            <v>Csongrád-Csanád</v>
          </cell>
          <cell r="P1154" t="str">
            <v/>
          </cell>
          <cell r="Q1154" t="str">
            <v>csak B</v>
          </cell>
          <cell r="R1154" t="str">
            <v>OK</v>
          </cell>
          <cell r="S1154">
            <v>7</v>
          </cell>
          <cell r="T1154" t="str">
            <v/>
          </cell>
          <cell r="U1154">
            <v>1</v>
          </cell>
          <cell r="V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</row>
        <row r="1155">
          <cell r="I1155" t="str">
            <v>Ceglédi Kossuth Lajos Gimnázium</v>
          </cell>
          <cell r="J1155" t="str">
            <v>Cegléd</v>
          </cell>
          <cell r="K1155" t="str">
            <v>Dinyák Boldizsár Csaba</v>
          </cell>
          <cell r="M1155" t="str">
            <v>Benke Balázs</v>
          </cell>
          <cell r="O1155" t="str">
            <v>Pest /Dél</v>
          </cell>
          <cell r="P1155" t="str">
            <v>Cegléd</v>
          </cell>
          <cell r="Q1155" t="str">
            <v>csak B</v>
          </cell>
          <cell r="R1155" t="str">
            <v>OK</v>
          </cell>
          <cell r="S1155">
            <v>2</v>
          </cell>
          <cell r="T1155" t="str">
            <v/>
          </cell>
          <cell r="U1155">
            <v>1</v>
          </cell>
          <cell r="V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</row>
        <row r="1156">
          <cell r="I1156" t="str">
            <v>Huszár Gál Gimnázium, Általános Iskola, Alapfokú Művészeti Iskola és Óvoda</v>
          </cell>
          <cell r="J1156" t="str">
            <v>Debrecen</v>
          </cell>
          <cell r="K1156" t="str">
            <v>Dobi Gergő</v>
          </cell>
          <cell r="M1156" t="str">
            <v>Simon Tamásné</v>
          </cell>
          <cell r="O1156" t="str">
            <v>Hajdú-Bihar</v>
          </cell>
          <cell r="P1156" t="str">
            <v/>
          </cell>
          <cell r="Q1156" t="str">
            <v>csak B</v>
          </cell>
          <cell r="R1156" t="str">
            <v>OK</v>
          </cell>
          <cell r="S1156">
            <v>6</v>
          </cell>
          <cell r="T1156" t="str">
            <v/>
          </cell>
          <cell r="U1156">
            <v>1</v>
          </cell>
          <cell r="V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</row>
        <row r="1157">
          <cell r="I1157" t="str">
            <v>Nagyboldogasszony Római Katolikus Gimnázium, Általános Iskola és Alapfokú Művészeti Iskola</v>
          </cell>
          <cell r="J1157" t="str">
            <v>Kaposvár</v>
          </cell>
          <cell r="K1157" t="str">
            <v>Dóczi András</v>
          </cell>
          <cell r="M1157" t="str">
            <v>Gundy Richárd</v>
          </cell>
          <cell r="O1157" t="str">
            <v>Somogy</v>
          </cell>
          <cell r="P1157" t="str">
            <v/>
          </cell>
          <cell r="Q1157" t="str">
            <v>csak B</v>
          </cell>
          <cell r="R1157" t="str">
            <v>OK</v>
          </cell>
          <cell r="S1157">
            <v>9</v>
          </cell>
          <cell r="T1157" t="str">
            <v/>
          </cell>
          <cell r="U1157" t="str">
            <v/>
          </cell>
          <cell r="V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</row>
        <row r="1158">
          <cell r="I1158" t="str">
            <v>Gustave Eiffel Francia Óvoda, Általános Iskola és Gimnázium</v>
          </cell>
          <cell r="J1158" t="str">
            <v>Budapest II. kerület</v>
          </cell>
          <cell r="K1158" t="str">
            <v>Du Zhongxiang</v>
          </cell>
          <cell r="M1158" t="str">
            <v>Keresztesi András</v>
          </cell>
          <cell r="O1158" t="str">
            <v>Budapest/Buda</v>
          </cell>
          <cell r="P1158" t="str">
            <v>Budapest II. kerület</v>
          </cell>
          <cell r="Q1158" t="str">
            <v>csak B</v>
          </cell>
          <cell r="R1158" t="str">
            <v>OK</v>
          </cell>
          <cell r="S1158">
            <v>1</v>
          </cell>
          <cell r="T1158" t="str">
            <v/>
          </cell>
          <cell r="U1158">
            <v>1</v>
          </cell>
          <cell r="V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</row>
        <row r="1159">
          <cell r="I1159" t="str">
            <v>Budapest VI. Kerületi Kölcsey Ferenc Gimnázium</v>
          </cell>
          <cell r="J1159" t="str">
            <v>Budapest VI. kerület</v>
          </cell>
          <cell r="K1159" t="str">
            <v>Egri Ádám Levedi</v>
          </cell>
          <cell r="M1159" t="str">
            <v>Vozár Gábor</v>
          </cell>
          <cell r="O1159" t="str">
            <v>Budapest/Észak-Pest</v>
          </cell>
          <cell r="P1159" t="str">
            <v>Budapest VI. kerület</v>
          </cell>
          <cell r="Q1159" t="str">
            <v>csak B</v>
          </cell>
          <cell r="R1159" t="str">
            <v>OK</v>
          </cell>
          <cell r="S1159">
            <v>1</v>
          </cell>
          <cell r="T1159" t="str">
            <v/>
          </cell>
          <cell r="U1159">
            <v>1</v>
          </cell>
          <cell r="V1159">
            <v>1</v>
          </cell>
          <cell r="AB1159" t="str">
            <v/>
          </cell>
          <cell r="AC1159" t="str">
            <v/>
          </cell>
          <cell r="AD1159">
            <v>0</v>
          </cell>
          <cell r="AE1159">
            <v>1</v>
          </cell>
        </row>
        <row r="1160">
          <cell r="I1160" t="str">
            <v>Békéscsabai SZC Nemes Tihamér Technikum és Kollégium</v>
          </cell>
          <cell r="J1160" t="str">
            <v>Békéscsaba</v>
          </cell>
          <cell r="K1160" t="str">
            <v>Farkas Martin</v>
          </cell>
          <cell r="M1160" t="str">
            <v>Drotár János</v>
          </cell>
          <cell r="O1160" t="str">
            <v>Békés</v>
          </cell>
          <cell r="P1160" t="str">
            <v/>
          </cell>
          <cell r="Q1160" t="str">
            <v>csak B</v>
          </cell>
          <cell r="R1160" t="str">
            <v>OK</v>
          </cell>
          <cell r="S1160">
            <v>7</v>
          </cell>
          <cell r="T1160" t="str">
            <v>Névütközés!</v>
          </cell>
          <cell r="U1160">
            <v>1</v>
          </cell>
          <cell r="V1160">
            <v>1</v>
          </cell>
          <cell r="AB1160" t="str">
            <v/>
          </cell>
          <cell r="AC1160" t="str">
            <v/>
          </cell>
          <cell r="AD1160">
            <v>0</v>
          </cell>
          <cell r="AE1160">
            <v>4</v>
          </cell>
        </row>
        <row r="1161">
          <cell r="I1161" t="str">
            <v>Szegedi SZC Tóth János Mórahalmi Szakképző Iskola és Szilágyi Mihály Kollégium</v>
          </cell>
          <cell r="J1161" t="str">
            <v>Mórahalom</v>
          </cell>
          <cell r="K1161" t="str">
            <v>Farkas Martin</v>
          </cell>
          <cell r="M1161" t="str">
            <v>Kasza Ivetta</v>
          </cell>
          <cell r="O1161" t="str">
            <v>Csongrád-Csanád</v>
          </cell>
          <cell r="P1161" t="str">
            <v/>
          </cell>
          <cell r="Q1161" t="str">
            <v>csak B</v>
          </cell>
          <cell r="R1161" t="str">
            <v>OK</v>
          </cell>
          <cell r="S1161">
            <v>7</v>
          </cell>
          <cell r="T1161" t="str">
            <v>Névütközés!</v>
          </cell>
          <cell r="U1161">
            <v>1</v>
          </cell>
          <cell r="V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</row>
        <row r="1162">
          <cell r="I1162" t="str">
            <v>Kispesti Károlyi Mihály Magyar-Spanyol Tannyelvű Gimnázium</v>
          </cell>
          <cell r="J1162" t="str">
            <v>Budapest XIX. kerület</v>
          </cell>
          <cell r="K1162" t="str">
            <v>Fehér Patrik</v>
          </cell>
          <cell r="M1162" t="str">
            <v>Soltészné Vígh Andrea</v>
          </cell>
          <cell r="O1162" t="str">
            <v>Budapest/Dél-Pest</v>
          </cell>
          <cell r="P1162" t="str">
            <v>Budapest XIX. kerület</v>
          </cell>
          <cell r="Q1162" t="str">
            <v>csak B</v>
          </cell>
          <cell r="R1162" t="str">
            <v>OK</v>
          </cell>
          <cell r="S1162">
            <v>1</v>
          </cell>
          <cell r="T1162" t="str">
            <v/>
          </cell>
          <cell r="U1162">
            <v>1</v>
          </cell>
          <cell r="V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</row>
        <row r="1163">
          <cell r="I1163" t="str">
            <v>Hajdúböszörményi Bocskai István Gimnázium</v>
          </cell>
          <cell r="J1163" t="str">
            <v>Hajdúböszörmény</v>
          </cell>
          <cell r="K1163" t="str">
            <v>Fekete Tibor</v>
          </cell>
          <cell r="M1163" t="str">
            <v>Csontos Tibor Mihály</v>
          </cell>
          <cell r="O1163" t="str">
            <v>Hajdú-Bihar</v>
          </cell>
          <cell r="P1163" t="str">
            <v/>
          </cell>
          <cell r="Q1163" t="str">
            <v>csak B</v>
          </cell>
          <cell r="R1163" t="str">
            <v>OK</v>
          </cell>
          <cell r="S1163">
            <v>6</v>
          </cell>
          <cell r="T1163" t="str">
            <v/>
          </cell>
          <cell r="U1163">
            <v>1</v>
          </cell>
          <cell r="V1163">
            <v>1</v>
          </cell>
          <cell r="AB1163" t="str">
            <v/>
          </cell>
          <cell r="AC1163" t="str">
            <v/>
          </cell>
          <cell r="AD1163">
            <v>0</v>
          </cell>
          <cell r="AE1163">
            <v>0</v>
          </cell>
        </row>
        <row r="1164">
          <cell r="I1164" t="str">
            <v>Sárospataki Református Kollégium Gimnáziuma, Általános Iskolája és Diákotthona</v>
          </cell>
          <cell r="J1164" t="str">
            <v>Sárospatak</v>
          </cell>
          <cell r="K1164" t="str">
            <v>Füssi-Nagy Csongor</v>
          </cell>
          <cell r="M1164" t="str">
            <v>Pásztor István</v>
          </cell>
          <cell r="O1164" t="str">
            <v>Borsod-Abaúj-Zemplén</v>
          </cell>
          <cell r="P1164" t="str">
            <v/>
          </cell>
          <cell r="Q1164" t="str">
            <v>csak B</v>
          </cell>
          <cell r="R1164" t="str">
            <v>OK</v>
          </cell>
          <cell r="S1164">
            <v>8</v>
          </cell>
          <cell r="T1164" t="str">
            <v/>
          </cell>
          <cell r="U1164">
            <v>1</v>
          </cell>
          <cell r="V1164">
            <v>1</v>
          </cell>
          <cell r="AB1164" t="str">
            <v/>
          </cell>
          <cell r="AC1164" t="str">
            <v/>
          </cell>
          <cell r="AD1164">
            <v>0</v>
          </cell>
          <cell r="AE1164">
            <v>0</v>
          </cell>
        </row>
        <row r="1165">
          <cell r="I1165" t="str">
            <v>Gyulai Római Katolikus Gimnázium, Általános Iskola, Óvoda és Kollégium</v>
          </cell>
          <cell r="J1165" t="str">
            <v>Gyula</v>
          </cell>
          <cell r="K1165" t="str">
            <v>Galbács Mihály</v>
          </cell>
          <cell r="M1165" t="str">
            <v>Puczkó Annamária</v>
          </cell>
          <cell r="O1165" t="str">
            <v>Békés</v>
          </cell>
          <cell r="P1165" t="str">
            <v/>
          </cell>
          <cell r="Q1165" t="str">
            <v>csak B</v>
          </cell>
          <cell r="R1165" t="str">
            <v>OK</v>
          </cell>
          <cell r="S1165">
            <v>7</v>
          </cell>
          <cell r="T1165" t="str">
            <v/>
          </cell>
          <cell r="U1165">
            <v>1</v>
          </cell>
          <cell r="V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</row>
        <row r="1166">
          <cell r="I1166" t="str">
            <v>Szombathelyi Zrínyi Ilona Általános Iskola</v>
          </cell>
          <cell r="J1166" t="str">
            <v>Szombathely</v>
          </cell>
          <cell r="K1166" t="str">
            <v>Gáspár Gergő</v>
          </cell>
          <cell r="M1166" t="str">
            <v>Papp Katalin</v>
          </cell>
          <cell r="O1166" t="str">
            <v>Vas</v>
          </cell>
          <cell r="P1166" t="str">
            <v/>
          </cell>
          <cell r="Q1166" t="str">
            <v>csak B</v>
          </cell>
          <cell r="R1166" t="str">
            <v>OK</v>
          </cell>
          <cell r="S1166">
            <v>9</v>
          </cell>
          <cell r="T1166" t="str">
            <v/>
          </cell>
          <cell r="U1166">
            <v>1</v>
          </cell>
          <cell r="V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</row>
        <row r="1167">
          <cell r="I1167" t="str">
            <v>Szombathelyi Nagy Lajos Gimnázium</v>
          </cell>
          <cell r="J1167" t="str">
            <v>Szombathely</v>
          </cell>
          <cell r="K1167" t="str">
            <v>Geosits Donát</v>
          </cell>
          <cell r="M1167" t="str">
            <v>Horváth Loretta</v>
          </cell>
          <cell r="O1167" t="str">
            <v>Vas</v>
          </cell>
          <cell r="P1167" t="str">
            <v/>
          </cell>
          <cell r="Q1167" t="str">
            <v>csak B</v>
          </cell>
          <cell r="R1167" t="str">
            <v>OK</v>
          </cell>
          <cell r="S1167">
            <v>9</v>
          </cell>
          <cell r="T1167" t="str">
            <v/>
          </cell>
          <cell r="U1167">
            <v>1</v>
          </cell>
          <cell r="V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</row>
        <row r="1168">
          <cell r="I1168" t="str">
            <v>Székesfehérvári Teleki Blanka Gimnázium és Általános Iskola</v>
          </cell>
          <cell r="J1168" t="str">
            <v>Székesfehérvár</v>
          </cell>
          <cell r="K1168" t="str">
            <v>Gyimesi Dávid</v>
          </cell>
          <cell r="M1168" t="str">
            <v>Mányok Rita</v>
          </cell>
          <cell r="O1168" t="str">
            <v>Fejér/Székesfehérvár</v>
          </cell>
          <cell r="P1168" t="str">
            <v>Székesfehérvár</v>
          </cell>
          <cell r="Q1168" t="str">
            <v>csak B</v>
          </cell>
          <cell r="R1168" t="str">
            <v>OK</v>
          </cell>
          <cell r="S1168">
            <v>3</v>
          </cell>
          <cell r="T1168" t="str">
            <v/>
          </cell>
          <cell r="U1168">
            <v>1</v>
          </cell>
          <cell r="V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</row>
        <row r="1169">
          <cell r="I1169" t="str">
            <v>Dunavecsei Református Kollégium - Általános Iskola, Középiskola, és Kollégium</v>
          </cell>
          <cell r="J1169" t="str">
            <v>Dunavecse</v>
          </cell>
          <cell r="K1169" t="str">
            <v>Halász Máté</v>
          </cell>
          <cell r="M1169" t="str">
            <v>Őri-Paczolai Györgyi</v>
          </cell>
          <cell r="O1169" t="str">
            <v>Bács-Kiskun</v>
          </cell>
          <cell r="P1169" t="str">
            <v/>
          </cell>
          <cell r="Q1169" t="str">
            <v>csak B</v>
          </cell>
          <cell r="R1169" t="str">
            <v>OK</v>
          </cell>
          <cell r="S1169">
            <v>10</v>
          </cell>
          <cell r="T1169" t="str">
            <v/>
          </cell>
          <cell r="U1169">
            <v>1</v>
          </cell>
          <cell r="V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</row>
        <row r="1170">
          <cell r="I1170" t="str">
            <v>Kispesti Károlyi Mihály Magyar-Spanyol Tannyelvű Gimnázium</v>
          </cell>
          <cell r="J1170" t="str">
            <v>Budapest XIX. kerület</v>
          </cell>
          <cell r="K1170" t="str">
            <v>Hanka Boldizsár</v>
          </cell>
          <cell r="M1170" t="str">
            <v>Soltészné Vígh Andrea</v>
          </cell>
          <cell r="O1170" t="str">
            <v>Budapest/Dél-Pest</v>
          </cell>
          <cell r="P1170" t="str">
            <v>Budapest XIX. kerület</v>
          </cell>
          <cell r="Q1170" t="str">
            <v>csak B</v>
          </cell>
          <cell r="R1170" t="str">
            <v>OK</v>
          </cell>
          <cell r="S1170">
            <v>1</v>
          </cell>
          <cell r="T1170" t="str">
            <v/>
          </cell>
          <cell r="U1170">
            <v>1</v>
          </cell>
          <cell r="V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</row>
        <row r="1171">
          <cell r="I1171" t="str">
            <v>Fabriczius József Általános Iskola</v>
          </cell>
          <cell r="J1171" t="str">
            <v>Veresegyház</v>
          </cell>
          <cell r="K1171" t="str">
            <v>Hegyvári Péter</v>
          </cell>
          <cell r="M1171" t="str">
            <v>Reiszné Juszt Ágnes</v>
          </cell>
          <cell r="O1171" t="str">
            <v>Pest/Észak</v>
          </cell>
          <cell r="P1171" t="str">
            <v>Veresegyház</v>
          </cell>
          <cell r="Q1171" t="str">
            <v>csak B</v>
          </cell>
          <cell r="R1171" t="str">
            <v>OK</v>
          </cell>
          <cell r="S1171">
            <v>2</v>
          </cell>
          <cell r="T1171" t="str">
            <v/>
          </cell>
          <cell r="U1171" t="str">
            <v/>
          </cell>
          <cell r="V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</row>
        <row r="1172">
          <cell r="I1172" t="str">
            <v>Szombathelyi Nagy Lajos Gimnázium</v>
          </cell>
          <cell r="J1172" t="str">
            <v>Szombathely</v>
          </cell>
          <cell r="K1172" t="str">
            <v>Hende Hunor</v>
          </cell>
          <cell r="M1172" t="str">
            <v>Németh Attila</v>
          </cell>
          <cell r="O1172" t="str">
            <v>Vas</v>
          </cell>
          <cell r="P1172" t="str">
            <v/>
          </cell>
          <cell r="Q1172" t="str">
            <v>csak B</v>
          </cell>
          <cell r="R1172" t="str">
            <v>OK</v>
          </cell>
          <cell r="S1172">
            <v>9</v>
          </cell>
          <cell r="T1172" t="str">
            <v/>
          </cell>
          <cell r="U1172" t="str">
            <v/>
          </cell>
          <cell r="V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</row>
        <row r="1173">
          <cell r="I1173" t="str">
            <v>Kispesti Károlyi Mihály Magyar-Spanyol Tannyelvű Gimnázium</v>
          </cell>
          <cell r="J1173" t="str">
            <v>Budapest XIX. kerület</v>
          </cell>
          <cell r="K1173" t="str">
            <v>Horváth Barna László</v>
          </cell>
          <cell r="M1173" t="str">
            <v>Soltészné Vígh Andrea</v>
          </cell>
          <cell r="O1173" t="str">
            <v>Budapest/Dél-Pest</v>
          </cell>
          <cell r="P1173" t="str">
            <v>Budapest XIX. kerület</v>
          </cell>
          <cell r="Q1173" t="str">
            <v>csak B</v>
          </cell>
          <cell r="R1173" t="str">
            <v>OK</v>
          </cell>
          <cell r="S1173">
            <v>1</v>
          </cell>
          <cell r="T1173" t="str">
            <v/>
          </cell>
          <cell r="U1173" t="str">
            <v/>
          </cell>
          <cell r="V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</row>
        <row r="1174">
          <cell r="I1174" t="str">
            <v>Batsányi János Gimnázium és Kollégium</v>
          </cell>
          <cell r="J1174" t="str">
            <v>Tapolca</v>
          </cell>
          <cell r="K1174" t="str">
            <v>Horváth Dávid</v>
          </cell>
          <cell r="M1174" t="str">
            <v>Havasi Gábor</v>
          </cell>
          <cell r="O1174" t="str">
            <v>Veszprém</v>
          </cell>
          <cell r="P1174" t="str">
            <v/>
          </cell>
          <cell r="Q1174" t="str">
            <v>csak B</v>
          </cell>
          <cell r="R1174" t="str">
            <v>OK</v>
          </cell>
          <cell r="S1174">
            <v>5</v>
          </cell>
          <cell r="T1174" t="str">
            <v/>
          </cell>
          <cell r="U1174">
            <v>1</v>
          </cell>
          <cell r="V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</row>
        <row r="1175">
          <cell r="I1175" t="str">
            <v>Vas Megyei SZC Savaria Technikum és Kollégium</v>
          </cell>
          <cell r="J1175" t="str">
            <v>Szombathely</v>
          </cell>
          <cell r="K1175" t="str">
            <v>Horváth Kornél</v>
          </cell>
          <cell r="M1175" t="str">
            <v>Pászthory Tamás</v>
          </cell>
          <cell r="O1175" t="str">
            <v>Vas</v>
          </cell>
          <cell r="P1175" t="str">
            <v/>
          </cell>
          <cell r="Q1175" t="str">
            <v>csak B</v>
          </cell>
          <cell r="R1175" t="str">
            <v>OK</v>
          </cell>
          <cell r="S1175">
            <v>9</v>
          </cell>
          <cell r="T1175" t="str">
            <v/>
          </cell>
          <cell r="U1175" t="str">
            <v/>
          </cell>
          <cell r="V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</row>
        <row r="1176">
          <cell r="I1176" t="str">
            <v>Vas Megyei SZC Horváth Boldizsár Közgazdasági és Informatikai Technikum</v>
          </cell>
          <cell r="J1176" t="str">
            <v>Szombathely</v>
          </cell>
          <cell r="K1176" t="str">
            <v>Iszak Bence</v>
          </cell>
          <cell r="M1176" t="str">
            <v>Koszegfalvi Andrea</v>
          </cell>
          <cell r="O1176" t="str">
            <v>Vas</v>
          </cell>
          <cell r="P1176" t="str">
            <v/>
          </cell>
          <cell r="Q1176" t="str">
            <v>csak B</v>
          </cell>
          <cell r="R1176" t="str">
            <v>OK</v>
          </cell>
          <cell r="S1176">
            <v>9</v>
          </cell>
          <cell r="T1176" t="str">
            <v/>
          </cell>
          <cell r="U1176">
            <v>1</v>
          </cell>
          <cell r="V1176">
            <v>1</v>
          </cell>
          <cell r="AB1176" t="str">
            <v/>
          </cell>
          <cell r="AC1176" t="str">
            <v/>
          </cell>
          <cell r="AD1176">
            <v>0</v>
          </cell>
          <cell r="AE1176">
            <v>1</v>
          </cell>
        </row>
        <row r="1177">
          <cell r="I1177" t="str">
            <v>Huszár Gál Gimnázium, Általános Iskola, Alapfokú Művészeti Iskola és Óvoda</v>
          </cell>
          <cell r="J1177" t="str">
            <v>Debrecen</v>
          </cell>
          <cell r="K1177" t="str">
            <v>Károly Gergely</v>
          </cell>
          <cell r="M1177" t="str">
            <v>Simon Tamásné</v>
          </cell>
          <cell r="O1177" t="str">
            <v>Hajdú-Bihar</v>
          </cell>
          <cell r="P1177" t="str">
            <v/>
          </cell>
          <cell r="Q1177" t="str">
            <v>csak B</v>
          </cell>
          <cell r="R1177" t="str">
            <v>OK</v>
          </cell>
          <cell r="S1177">
            <v>6</v>
          </cell>
          <cell r="T1177" t="str">
            <v/>
          </cell>
          <cell r="U1177">
            <v>1</v>
          </cell>
          <cell r="V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</row>
        <row r="1178">
          <cell r="I1178" t="str">
            <v>Váci Madách Imre Gimnázium</v>
          </cell>
          <cell r="J1178" t="str">
            <v>Vác</v>
          </cell>
          <cell r="K1178" t="str">
            <v>Koltai György</v>
          </cell>
          <cell r="M1178" t="str">
            <v>Brinyiczki András</v>
          </cell>
          <cell r="O1178" t="str">
            <v>Pest/Észak</v>
          </cell>
          <cell r="P1178" t="str">
            <v>Vác</v>
          </cell>
          <cell r="Q1178" t="str">
            <v>csak B</v>
          </cell>
          <cell r="R1178" t="str">
            <v>OK</v>
          </cell>
          <cell r="S1178">
            <v>2</v>
          </cell>
          <cell r="T1178" t="str">
            <v/>
          </cell>
          <cell r="U1178" t="str">
            <v/>
          </cell>
          <cell r="V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</row>
        <row r="1179">
          <cell r="I1179" t="str">
            <v>Tóth Árpád Gimnázium</v>
          </cell>
          <cell r="J1179" t="str">
            <v>Debrecen</v>
          </cell>
          <cell r="K1179" t="str">
            <v>Koncz Tibor</v>
          </cell>
          <cell r="M1179" t="str">
            <v>Kozák István</v>
          </cell>
          <cell r="O1179" t="str">
            <v>Hajdú-Bihar</v>
          </cell>
          <cell r="P1179" t="str">
            <v/>
          </cell>
          <cell r="Q1179" t="str">
            <v>csak B</v>
          </cell>
          <cell r="R1179" t="str">
            <v>OK</v>
          </cell>
          <cell r="S1179">
            <v>6</v>
          </cell>
          <cell r="T1179" t="str">
            <v/>
          </cell>
          <cell r="U1179">
            <v>1</v>
          </cell>
          <cell r="V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</row>
        <row r="1180">
          <cell r="I1180" t="str">
            <v>Ferences Gimnázium</v>
          </cell>
          <cell r="J1180" t="str">
            <v>Szentendre</v>
          </cell>
          <cell r="K1180" t="str">
            <v>Kovács Bercel</v>
          </cell>
          <cell r="M1180" t="str">
            <v>Dám Károly</v>
          </cell>
          <cell r="O1180" t="str">
            <v>Pest/Észak</v>
          </cell>
          <cell r="P1180" t="str">
            <v>Szentendre</v>
          </cell>
          <cell r="Q1180" t="str">
            <v>csak B</v>
          </cell>
          <cell r="R1180" t="str">
            <v>OK</v>
          </cell>
          <cell r="S1180">
            <v>2</v>
          </cell>
          <cell r="T1180" t="str">
            <v/>
          </cell>
          <cell r="U1180">
            <v>1</v>
          </cell>
          <cell r="V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</row>
        <row r="1181">
          <cell r="I1181" t="str">
            <v>Seregélyesi Baptista Általános Iskola és Alapfokú Művészeti Iskola</v>
          </cell>
          <cell r="J1181" t="str">
            <v>Seregélyes</v>
          </cell>
          <cell r="K1181" t="str">
            <v>Kovács Dávid</v>
          </cell>
          <cell r="M1181" t="str">
            <v>Karkóné Lukácsy Marianna</v>
          </cell>
          <cell r="O1181" t="str">
            <v>Fejér/Székesfehérvár</v>
          </cell>
          <cell r="P1181" t="str">
            <v>Seregélyes</v>
          </cell>
          <cell r="Q1181" t="str">
            <v>csak B</v>
          </cell>
          <cell r="R1181" t="str">
            <v>OK</v>
          </cell>
          <cell r="S1181">
            <v>3</v>
          </cell>
          <cell r="T1181" t="str">
            <v/>
          </cell>
          <cell r="U1181">
            <v>1</v>
          </cell>
          <cell r="V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</row>
        <row r="1182">
          <cell r="I1182" t="str">
            <v>Batsányi János Gimnázium és Kollégium</v>
          </cell>
          <cell r="J1182" t="str">
            <v>Tapolca</v>
          </cell>
          <cell r="K1182" t="str">
            <v>Kovács Keve Dénes</v>
          </cell>
          <cell r="M1182" t="str">
            <v>Havasi Gábor</v>
          </cell>
          <cell r="O1182" t="str">
            <v>Veszprém</v>
          </cell>
          <cell r="P1182" t="str">
            <v/>
          </cell>
          <cell r="Q1182" t="str">
            <v>csak B</v>
          </cell>
          <cell r="R1182" t="str">
            <v>OK</v>
          </cell>
          <cell r="S1182">
            <v>5</v>
          </cell>
          <cell r="T1182" t="str">
            <v/>
          </cell>
          <cell r="U1182" t="str">
            <v/>
          </cell>
          <cell r="V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</row>
        <row r="1183">
          <cell r="I1183" t="str">
            <v>Érdi Vörösmarty Mihály Gimnázium</v>
          </cell>
          <cell r="J1183" t="str">
            <v>Érd</v>
          </cell>
          <cell r="K1183" t="str">
            <v>Kovács Marcell</v>
          </cell>
          <cell r="M1183" t="str">
            <v>Bálintné Hegedűs Magdolna Ildikó</v>
          </cell>
          <cell r="O1183" t="str">
            <v>Pest/Nyugat</v>
          </cell>
          <cell r="P1183" t="str">
            <v>Érd</v>
          </cell>
          <cell r="Q1183" t="str">
            <v>A vagy B</v>
          </cell>
          <cell r="R1183" t="str">
            <v>OK</v>
          </cell>
          <cell r="S1183">
            <v>2</v>
          </cell>
          <cell r="T1183" t="str">
            <v/>
          </cell>
          <cell r="U1183">
            <v>1</v>
          </cell>
          <cell r="V1183">
            <v>1</v>
          </cell>
          <cell r="AB1183" t="str">
            <v/>
          </cell>
          <cell r="AC1183" t="str">
            <v/>
          </cell>
          <cell r="AD1183">
            <v>0</v>
          </cell>
          <cell r="AE1183">
            <v>1</v>
          </cell>
        </row>
        <row r="1184">
          <cell r="I1184" t="str">
            <v>Árpád-házi Szent Erzsébet Gimnázium, Óvoda és Általános Iskola</v>
          </cell>
          <cell r="J1184" t="str">
            <v>Esztergom</v>
          </cell>
          <cell r="K1184" t="str">
            <v>Kovács Márk</v>
          </cell>
          <cell r="M1184" t="str">
            <v>Szederkényi Miklós Dávid</v>
          </cell>
          <cell r="O1184" t="str">
            <v>Komárom-Esztergom</v>
          </cell>
          <cell r="P1184" t="str">
            <v/>
          </cell>
          <cell r="Q1184" t="str">
            <v>csak B</v>
          </cell>
          <cell r="R1184" t="str">
            <v>OK</v>
          </cell>
          <cell r="S1184">
            <v>5</v>
          </cell>
          <cell r="T1184" t="str">
            <v/>
          </cell>
          <cell r="U1184">
            <v>1</v>
          </cell>
          <cell r="V1184">
            <v>1</v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</row>
        <row r="1185">
          <cell r="I1185" t="str">
            <v>Dunaújvárosi Egyetem Bánki Donát Technikum</v>
          </cell>
          <cell r="J1185" t="str">
            <v>Dunaújváros</v>
          </cell>
          <cell r="K1185" t="str">
            <v>Kristóf Levente Milán</v>
          </cell>
          <cell r="M1185" t="str">
            <v>Johan József</v>
          </cell>
          <cell r="O1185" t="str">
            <v>Fejér/Dél</v>
          </cell>
          <cell r="P1185" t="str">
            <v>Dunaújváros</v>
          </cell>
          <cell r="Q1185" t="str">
            <v>csak B</v>
          </cell>
          <cell r="R1185" t="str">
            <v>OK</v>
          </cell>
          <cell r="S1185">
            <v>3</v>
          </cell>
          <cell r="T1185" t="str">
            <v/>
          </cell>
          <cell r="U1185">
            <v>1</v>
          </cell>
          <cell r="V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</row>
        <row r="1186">
          <cell r="I1186" t="str">
            <v>Kispesti Károlyi Mihály Magyar-Spanyol Tannyelvű Gimnázium</v>
          </cell>
          <cell r="J1186" t="str">
            <v>Budapest XIX. kerület</v>
          </cell>
          <cell r="K1186" t="str">
            <v>Kubász András Ferenc</v>
          </cell>
          <cell r="M1186" t="str">
            <v>Soltészné Vígh Andrea</v>
          </cell>
          <cell r="O1186" t="str">
            <v>Budapest/Dél-Pest</v>
          </cell>
          <cell r="P1186" t="str">
            <v>Budapest XIX. kerület</v>
          </cell>
          <cell r="Q1186" t="str">
            <v>csak B</v>
          </cell>
          <cell r="R1186" t="str">
            <v>OK</v>
          </cell>
          <cell r="S1186">
            <v>1</v>
          </cell>
          <cell r="T1186" t="str">
            <v/>
          </cell>
          <cell r="U1186" t="str">
            <v/>
          </cell>
          <cell r="V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</row>
        <row r="1187">
          <cell r="I1187" t="str">
            <v>Újpesti Könyves Kálmán Gimnázium</v>
          </cell>
          <cell r="J1187" t="str">
            <v>Budapest IV. kerület</v>
          </cell>
          <cell r="K1187" t="str">
            <v>Kuzmi Hunor</v>
          </cell>
          <cell r="M1187" t="str">
            <v>Magyar Ildikó Irén</v>
          </cell>
          <cell r="O1187" t="str">
            <v>Budapest/Észak-Pest</v>
          </cell>
          <cell r="P1187" t="str">
            <v>Budapest IV. kerület</v>
          </cell>
          <cell r="Q1187" t="str">
            <v>A vagy B</v>
          </cell>
          <cell r="R1187" t="str">
            <v>OK</v>
          </cell>
          <cell r="S1187">
            <v>1</v>
          </cell>
          <cell r="T1187" t="str">
            <v/>
          </cell>
          <cell r="U1187">
            <v>1</v>
          </cell>
          <cell r="V1187">
            <v>1</v>
          </cell>
          <cell r="AB1187" t="str">
            <v/>
          </cell>
          <cell r="AC1187" t="str">
            <v/>
          </cell>
          <cell r="AD1187">
            <v>0</v>
          </cell>
          <cell r="AE1187">
            <v>2</v>
          </cell>
        </row>
        <row r="1188">
          <cell r="I1188" t="str">
            <v>Váci SZC Boronkay György Műszaki Technikum és Gimnázium</v>
          </cell>
          <cell r="J1188" t="str">
            <v>Vác</v>
          </cell>
          <cell r="K1188" t="str">
            <v>Laczai Zétény</v>
          </cell>
          <cell r="M1188" t="str">
            <v>Niedermüllerné Karcag Ildikó</v>
          </cell>
          <cell r="O1188" t="str">
            <v>Pest/Észak</v>
          </cell>
          <cell r="P1188" t="str">
            <v>Vác</v>
          </cell>
          <cell r="Q1188" t="str">
            <v>A vagy B</v>
          </cell>
          <cell r="R1188" t="str">
            <v>OK</v>
          </cell>
          <cell r="S1188">
            <v>2</v>
          </cell>
          <cell r="T1188" t="str">
            <v/>
          </cell>
          <cell r="U1188">
            <v>1</v>
          </cell>
          <cell r="V1188">
            <v>1</v>
          </cell>
          <cell r="AB1188" t="str">
            <v/>
          </cell>
          <cell r="AC1188" t="str">
            <v/>
          </cell>
          <cell r="AD1188">
            <v>0</v>
          </cell>
          <cell r="AE1188">
            <v>2</v>
          </cell>
        </row>
        <row r="1189">
          <cell r="I1189" t="str">
            <v>Huszár Gál Gimnázium, Általános Iskola, Alapfokú Művészeti Iskola és Óvoda</v>
          </cell>
          <cell r="J1189" t="str">
            <v>Debrecen</v>
          </cell>
          <cell r="K1189" t="str">
            <v>Laczi Richárd István</v>
          </cell>
          <cell r="M1189" t="str">
            <v>Simon Tamásné</v>
          </cell>
          <cell r="O1189" t="str">
            <v>Hajdú-Bihar</v>
          </cell>
          <cell r="P1189" t="str">
            <v/>
          </cell>
          <cell r="Q1189" t="str">
            <v>csak B</v>
          </cell>
          <cell r="R1189" t="str">
            <v>OK</v>
          </cell>
          <cell r="S1189">
            <v>6</v>
          </cell>
          <cell r="T1189" t="str">
            <v/>
          </cell>
          <cell r="U1189" t="str">
            <v/>
          </cell>
          <cell r="V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</row>
        <row r="1190">
          <cell r="I1190" t="str">
            <v>Nagyboldogasszony Római Katolikus Gimnázium, Általános Iskola és Alapfokú Művészeti Iskola</v>
          </cell>
          <cell r="J1190" t="str">
            <v>Kaposvár</v>
          </cell>
          <cell r="K1190" t="str">
            <v>Láris Dániel</v>
          </cell>
          <cell r="M1190" t="str">
            <v>Gundy Richárd</v>
          </cell>
          <cell r="O1190" t="str">
            <v>Somogy</v>
          </cell>
          <cell r="P1190" t="str">
            <v/>
          </cell>
          <cell r="Q1190" t="str">
            <v>csak B</v>
          </cell>
          <cell r="R1190" t="str">
            <v>OK</v>
          </cell>
          <cell r="S1190">
            <v>9</v>
          </cell>
          <cell r="T1190" t="str">
            <v/>
          </cell>
          <cell r="U1190">
            <v>1</v>
          </cell>
          <cell r="V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</row>
        <row r="1191">
          <cell r="I1191" t="str">
            <v>Kispesti Károlyi Mihály Magyar-Spanyol Tannyelvű Gimnázium</v>
          </cell>
          <cell r="J1191" t="str">
            <v>Budapest XIX. kerület</v>
          </cell>
          <cell r="K1191" t="str">
            <v>Márki Botond</v>
          </cell>
          <cell r="M1191" t="str">
            <v>Soltészné Vígh Andrea</v>
          </cell>
          <cell r="O1191" t="str">
            <v>Budapest/Dél-Pest</v>
          </cell>
          <cell r="P1191" t="str">
            <v>Budapest XIX. kerület</v>
          </cell>
          <cell r="Q1191" t="str">
            <v>csak B</v>
          </cell>
          <cell r="R1191" t="str">
            <v>OK</v>
          </cell>
          <cell r="S1191">
            <v>1</v>
          </cell>
          <cell r="T1191" t="str">
            <v/>
          </cell>
          <cell r="U1191">
            <v>1</v>
          </cell>
          <cell r="V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</row>
        <row r="1192">
          <cell r="I1192" t="str">
            <v>Kaposvári SZC Noszlopy Gáspár Közgazdasági Technikum</v>
          </cell>
          <cell r="J1192" t="str">
            <v>Kaposvár</v>
          </cell>
          <cell r="K1192" t="str">
            <v>Máté Nikolasz Manó</v>
          </cell>
          <cell r="M1192" t="str">
            <v>Könye Szabolcs</v>
          </cell>
          <cell r="O1192" t="str">
            <v>Somogy</v>
          </cell>
          <cell r="P1192" t="str">
            <v/>
          </cell>
          <cell r="Q1192" t="str">
            <v>csak B</v>
          </cell>
          <cell r="R1192" t="str">
            <v>OK</v>
          </cell>
          <cell r="S1192">
            <v>9</v>
          </cell>
          <cell r="T1192" t="str">
            <v/>
          </cell>
          <cell r="U1192">
            <v>1</v>
          </cell>
          <cell r="V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</row>
        <row r="1193">
          <cell r="I1193" t="str">
            <v>Békéscsabai SZC Vásárhelyi Pál Technikum és Kollégium</v>
          </cell>
          <cell r="J1193" t="str">
            <v>Békéscsaba</v>
          </cell>
          <cell r="K1193" t="str">
            <v>Mladonyiczki Botond</v>
          </cell>
          <cell r="M1193" t="str">
            <v>Kovács Timea</v>
          </cell>
          <cell r="O1193" t="str">
            <v>Békés</v>
          </cell>
          <cell r="P1193" t="str">
            <v/>
          </cell>
          <cell r="Q1193" t="str">
            <v>csak B</v>
          </cell>
          <cell r="R1193" t="str">
            <v>OK</v>
          </cell>
          <cell r="S1193">
            <v>7</v>
          </cell>
          <cell r="T1193" t="str">
            <v/>
          </cell>
          <cell r="U1193">
            <v>1</v>
          </cell>
          <cell r="V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</row>
        <row r="1194">
          <cell r="I1194" t="str">
            <v>Huszár Gál Gimnázium, Általános Iskola, Alapfokú Művészeti Iskola és Óvoda</v>
          </cell>
          <cell r="J1194" t="str">
            <v>Debrecen</v>
          </cell>
          <cell r="K1194" t="str">
            <v>Molnár Lőrinc</v>
          </cell>
          <cell r="M1194" t="str">
            <v>Simon Tamásné</v>
          </cell>
          <cell r="O1194" t="str">
            <v>Hajdú-Bihar</v>
          </cell>
          <cell r="P1194" t="str">
            <v/>
          </cell>
          <cell r="Q1194" t="str">
            <v>csak B</v>
          </cell>
          <cell r="R1194" t="str">
            <v>OK</v>
          </cell>
          <cell r="S1194">
            <v>6</v>
          </cell>
          <cell r="T1194" t="str">
            <v/>
          </cell>
          <cell r="U1194" t="str">
            <v/>
          </cell>
          <cell r="V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</row>
        <row r="1195">
          <cell r="I1195" t="str">
            <v>Gustave Eiffel Francia Óvoda, Általános Iskola és Gimnázium</v>
          </cell>
          <cell r="J1195" t="str">
            <v>Budapest II. kerület</v>
          </cell>
          <cell r="K1195" t="str">
            <v>Molnàr Màté</v>
          </cell>
          <cell r="M1195" t="str">
            <v>Keresztesi András</v>
          </cell>
          <cell r="O1195" t="str">
            <v>Budapest/Buda</v>
          </cell>
          <cell r="P1195" t="str">
            <v>Budapest II. kerület</v>
          </cell>
          <cell r="Q1195" t="str">
            <v>csak B</v>
          </cell>
          <cell r="R1195" t="str">
            <v>OK</v>
          </cell>
          <cell r="S1195">
            <v>1</v>
          </cell>
          <cell r="T1195" t="str">
            <v/>
          </cell>
          <cell r="U1195" t="str">
            <v/>
          </cell>
          <cell r="V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</row>
        <row r="1196">
          <cell r="I1196" t="str">
            <v>ELTE Radnóti Miklós Gyakorló Általános Iskola és Gyakorló Gimnázium</v>
          </cell>
          <cell r="J1196" t="str">
            <v>Budapest XIV. kerület</v>
          </cell>
          <cell r="K1196" t="str">
            <v>Mondovics Gábor Dániel</v>
          </cell>
          <cell r="M1196" t="str">
            <v>Maixner Zsoltné</v>
          </cell>
          <cell r="O1196" t="str">
            <v>Budapest/Dél-Pest</v>
          </cell>
          <cell r="P1196" t="str">
            <v>Budapest XIV. kerület</v>
          </cell>
          <cell r="Q1196" t="str">
            <v>csak B</v>
          </cell>
          <cell r="R1196" t="str">
            <v>OK</v>
          </cell>
          <cell r="S1196">
            <v>1</v>
          </cell>
          <cell r="T1196" t="str">
            <v/>
          </cell>
          <cell r="U1196" t="str">
            <v/>
          </cell>
          <cell r="V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</row>
        <row r="1197">
          <cell r="I1197" t="str">
            <v>Fészek Waldorf Általános Iskola, Gimnázium és Alapfokú Művészeti Iskola</v>
          </cell>
          <cell r="J1197" t="str">
            <v>Solymár</v>
          </cell>
          <cell r="K1197" t="str">
            <v>Nagy Filip</v>
          </cell>
          <cell r="M1197" t="str">
            <v>Papp Tibor</v>
          </cell>
          <cell r="O1197" t="str">
            <v>Pest/Nyugat</v>
          </cell>
          <cell r="P1197" t="str">
            <v>Solymár</v>
          </cell>
          <cell r="Q1197" t="str">
            <v>A vagy B</v>
          </cell>
          <cell r="R1197" t="str">
            <v>OK</v>
          </cell>
          <cell r="S1197">
            <v>2</v>
          </cell>
          <cell r="T1197" t="str">
            <v/>
          </cell>
          <cell r="U1197">
            <v>1</v>
          </cell>
          <cell r="V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</row>
        <row r="1198">
          <cell r="I1198" t="str">
            <v>Jurisich Miklós Gimnázium és Kollégium</v>
          </cell>
          <cell r="J1198" t="str">
            <v>Kőszeg</v>
          </cell>
          <cell r="K1198" t="str">
            <v>Nagy Gábor</v>
          </cell>
          <cell r="M1198" t="str">
            <v>Tóth Botond</v>
          </cell>
          <cell r="N1198" t="str">
            <v>Vaskó János</v>
          </cell>
          <cell r="O1198" t="str">
            <v>Vas</v>
          </cell>
          <cell r="P1198" t="str">
            <v/>
          </cell>
          <cell r="Q1198" t="str">
            <v>csak B</v>
          </cell>
          <cell r="R1198" t="str">
            <v>OK</v>
          </cell>
          <cell r="S1198">
            <v>9</v>
          </cell>
          <cell r="T1198" t="str">
            <v/>
          </cell>
          <cell r="U1198" t="str">
            <v/>
          </cell>
          <cell r="V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</row>
        <row r="1199">
          <cell r="I1199" t="str">
            <v>Keszthelyi Vajda János Gimnázium</v>
          </cell>
          <cell r="J1199" t="str">
            <v>Keszthely</v>
          </cell>
          <cell r="K1199" t="str">
            <v>Nagy Mátyás</v>
          </cell>
          <cell r="M1199" t="str">
            <v>Csikós József</v>
          </cell>
          <cell r="O1199" t="str">
            <v>Zala</v>
          </cell>
          <cell r="P1199" t="str">
            <v/>
          </cell>
          <cell r="Q1199" t="str">
            <v>csak B</v>
          </cell>
          <cell r="R1199" t="str">
            <v>OK</v>
          </cell>
          <cell r="S1199">
            <v>9</v>
          </cell>
          <cell r="T1199" t="str">
            <v>Névütközés!</v>
          </cell>
          <cell r="U1199">
            <v>1</v>
          </cell>
          <cell r="V1199">
            <v>1</v>
          </cell>
          <cell r="AB1199" t="str">
            <v/>
          </cell>
          <cell r="AC1199" t="str">
            <v/>
          </cell>
          <cell r="AD1199">
            <v>0</v>
          </cell>
          <cell r="AE1199">
            <v>0</v>
          </cell>
        </row>
        <row r="1200">
          <cell r="I1200" t="str">
            <v>Dunakeszi Radnóti Miklós Gimnázium</v>
          </cell>
          <cell r="J1200" t="str">
            <v>Dunakeszi</v>
          </cell>
          <cell r="K1200" t="str">
            <v>Nagy Vilmos</v>
          </cell>
          <cell r="M1200" t="str">
            <v>Krix Antalné</v>
          </cell>
          <cell r="O1200" t="str">
            <v>Pest/Észak</v>
          </cell>
          <cell r="P1200" t="str">
            <v>Dunakeszi</v>
          </cell>
          <cell r="Q1200" t="str">
            <v>csak B</v>
          </cell>
          <cell r="R1200" t="str">
            <v>OK</v>
          </cell>
          <cell r="S1200">
            <v>2</v>
          </cell>
          <cell r="T1200" t="str">
            <v/>
          </cell>
          <cell r="U1200">
            <v>1</v>
          </cell>
          <cell r="V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</row>
        <row r="1201">
          <cell r="I1201" t="str">
            <v>Budapest VI. Kerületi Kölcsey Ferenc Gimnázium</v>
          </cell>
          <cell r="J1201" t="str">
            <v>Budapest VI. kerület</v>
          </cell>
          <cell r="K1201" t="str">
            <v>Nagy Zétény</v>
          </cell>
          <cell r="M1201" t="str">
            <v>Antoni Balázs Gábor</v>
          </cell>
          <cell r="O1201" t="str">
            <v>Budapest/Észak-Pest</v>
          </cell>
          <cell r="P1201" t="str">
            <v>Budapest VI. kerület</v>
          </cell>
          <cell r="Q1201" t="str">
            <v>csak B</v>
          </cell>
          <cell r="R1201" t="str">
            <v>OK</v>
          </cell>
          <cell r="S1201">
            <v>1</v>
          </cell>
          <cell r="T1201" t="str">
            <v>Névütközés!</v>
          </cell>
          <cell r="U1201" t="str">
            <v/>
          </cell>
          <cell r="V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</row>
        <row r="1202">
          <cell r="I1202" t="str">
            <v>Korányi Frigyes Görögkatolikus Általános Iskola, Gimnázium és Kollégium</v>
          </cell>
          <cell r="J1202" t="str">
            <v>Nagykálló</v>
          </cell>
          <cell r="K1202" t="str">
            <v>Nagy Zétény</v>
          </cell>
          <cell r="M1202" t="str">
            <v>Papp László</v>
          </cell>
          <cell r="O1202" t="str">
            <v>Szabolcs-Szatmár-Bereg</v>
          </cell>
          <cell r="P1202" t="str">
            <v/>
          </cell>
          <cell r="Q1202" t="str">
            <v>csak B</v>
          </cell>
          <cell r="R1202" t="str">
            <v>OK</v>
          </cell>
          <cell r="S1202">
            <v>6</v>
          </cell>
          <cell r="T1202" t="str">
            <v>Névütközés!</v>
          </cell>
          <cell r="U1202">
            <v>1</v>
          </cell>
          <cell r="V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</row>
        <row r="1203">
          <cell r="I1203" t="str">
            <v>Dunakeszi Radnóti Miklós Gimnázium</v>
          </cell>
          <cell r="J1203" t="str">
            <v>Dunakeszi</v>
          </cell>
          <cell r="K1203" t="str">
            <v>Németh Áron</v>
          </cell>
          <cell r="M1203" t="str">
            <v>Vágó Zoltán</v>
          </cell>
          <cell r="O1203" t="str">
            <v>Pest/Észak</v>
          </cell>
          <cell r="P1203" t="str">
            <v>Dunakeszi</v>
          </cell>
          <cell r="Q1203" t="str">
            <v>csak B</v>
          </cell>
          <cell r="R1203" t="str">
            <v>OK</v>
          </cell>
          <cell r="S1203">
            <v>2</v>
          </cell>
          <cell r="T1203" t="str">
            <v/>
          </cell>
          <cell r="U1203" t="str">
            <v/>
          </cell>
          <cell r="V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</row>
        <row r="1204">
          <cell r="I1204" t="str">
            <v>Közgazdasági Politechnikum Alternatív Gimnázium</v>
          </cell>
          <cell r="J1204" t="str">
            <v>Budapest IX. kerület</v>
          </cell>
          <cell r="K1204" t="str">
            <v>Németh Barnabás</v>
          </cell>
          <cell r="M1204" t="str">
            <v>Gáti Emese</v>
          </cell>
          <cell r="O1204" t="str">
            <v>Budapest/Dél-Pest</v>
          </cell>
          <cell r="P1204" t="str">
            <v>Budapest IX. kerület</v>
          </cell>
          <cell r="Q1204" t="str">
            <v>csak B</v>
          </cell>
          <cell r="R1204" t="str">
            <v>OK</v>
          </cell>
          <cell r="S1204">
            <v>1</v>
          </cell>
          <cell r="T1204" t="str">
            <v/>
          </cell>
          <cell r="U1204" t="str">
            <v/>
          </cell>
          <cell r="V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</row>
        <row r="1205">
          <cell r="I1205" t="str">
            <v>Székesfehérvári Teleki Blanka Gimnázium és Általános Iskola</v>
          </cell>
          <cell r="J1205" t="str">
            <v>Székesfehérvár</v>
          </cell>
          <cell r="K1205" t="str">
            <v>Németh Tamás</v>
          </cell>
          <cell r="M1205" t="str">
            <v>Mányok Rita</v>
          </cell>
          <cell r="O1205" t="str">
            <v>Fejér/Székesfehérvár</v>
          </cell>
          <cell r="P1205" t="str">
            <v>Székesfehérvár</v>
          </cell>
          <cell r="Q1205" t="str">
            <v>csak B</v>
          </cell>
          <cell r="R1205" t="str">
            <v>OK</v>
          </cell>
          <cell r="S1205">
            <v>3</v>
          </cell>
          <cell r="T1205" t="str">
            <v/>
          </cell>
          <cell r="U1205" t="str">
            <v/>
          </cell>
          <cell r="V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</row>
        <row r="1206">
          <cell r="I1206" t="str">
            <v>Szolnoki SZC Baross Gábor Műszaki Technikum és Szakképző Iskola</v>
          </cell>
          <cell r="J1206" t="str">
            <v>Szolnok</v>
          </cell>
          <cell r="K1206" t="str">
            <v>Oravecz Dominik</v>
          </cell>
          <cell r="M1206" t="str">
            <v>Csík Henriette</v>
          </cell>
          <cell r="O1206" t="str">
            <v>Jász-Nagykun-Szolnok</v>
          </cell>
          <cell r="P1206" t="str">
            <v/>
          </cell>
          <cell r="Q1206" t="str">
            <v>csak B</v>
          </cell>
          <cell r="R1206" t="str">
            <v>OK</v>
          </cell>
          <cell r="S1206">
            <v>10</v>
          </cell>
          <cell r="T1206" t="str">
            <v/>
          </cell>
          <cell r="U1206">
            <v>1</v>
          </cell>
          <cell r="V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</row>
        <row r="1207">
          <cell r="I1207" t="str">
            <v>Batsányi János Gimnázium és Kollégium</v>
          </cell>
          <cell r="J1207" t="str">
            <v>Tapolca</v>
          </cell>
          <cell r="K1207" t="str">
            <v>Orbán Csanád</v>
          </cell>
          <cell r="M1207" t="str">
            <v>Havasi Gábor</v>
          </cell>
          <cell r="O1207" t="str">
            <v>Veszprém</v>
          </cell>
          <cell r="P1207" t="str">
            <v/>
          </cell>
          <cell r="Q1207" t="str">
            <v>csak B</v>
          </cell>
          <cell r="R1207" t="str">
            <v>OK</v>
          </cell>
          <cell r="S1207">
            <v>5</v>
          </cell>
          <cell r="T1207" t="str">
            <v/>
          </cell>
          <cell r="U1207">
            <v>1</v>
          </cell>
          <cell r="V1207">
            <v>1</v>
          </cell>
          <cell r="AB1207" t="str">
            <v/>
          </cell>
          <cell r="AC1207" t="str">
            <v/>
          </cell>
          <cell r="AD1207">
            <v>0</v>
          </cell>
          <cell r="AE1207">
            <v>1</v>
          </cell>
        </row>
        <row r="1208">
          <cell r="I1208" t="str">
            <v>Baranya Vármegyei SZC Simonyi Károly Technikum és Szakképző Iskola</v>
          </cell>
          <cell r="J1208" t="str">
            <v>Pécs</v>
          </cell>
          <cell r="K1208" t="str">
            <v>Orsós Ferenc Áron</v>
          </cell>
          <cell r="M1208" t="str">
            <v>Vig Gábor</v>
          </cell>
          <cell r="O1208" t="str">
            <v>Baranya</v>
          </cell>
          <cell r="P1208" t="str">
            <v/>
          </cell>
          <cell r="Q1208" t="str">
            <v>csak B</v>
          </cell>
          <cell r="R1208" t="str">
            <v>OK</v>
          </cell>
          <cell r="S1208">
            <v>4</v>
          </cell>
          <cell r="T1208" t="str">
            <v/>
          </cell>
          <cell r="U1208">
            <v>1</v>
          </cell>
          <cell r="V1208">
            <v>1</v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</row>
        <row r="1209">
          <cell r="I1209" t="str">
            <v>Britannica Angolnyelvű Nemzetközi Óvoda, Általános Iskola és Gimnázium</v>
          </cell>
          <cell r="J1209" t="str">
            <v>Budapest XII. kerület</v>
          </cell>
          <cell r="K1209" t="str">
            <v>Pakalapati Pardheev</v>
          </cell>
          <cell r="M1209" t="str">
            <v>trón ágnes</v>
          </cell>
          <cell r="O1209" t="str">
            <v>Budapest/Buda</v>
          </cell>
          <cell r="P1209" t="str">
            <v>Budapest XII. kerület</v>
          </cell>
          <cell r="Q1209" t="str">
            <v>csak B</v>
          </cell>
          <cell r="R1209" t="str">
            <v>OK</v>
          </cell>
          <cell r="S1209">
            <v>1</v>
          </cell>
          <cell r="T1209" t="str">
            <v/>
          </cell>
          <cell r="U1209" t="str">
            <v/>
          </cell>
          <cell r="V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</row>
        <row r="1210">
          <cell r="I1210" t="str">
            <v>Németh László Gimnázium</v>
          </cell>
          <cell r="J1210" t="str">
            <v>Budapest XIII. kerület</v>
          </cell>
          <cell r="K1210" t="str">
            <v>Pál Máté</v>
          </cell>
          <cell r="M1210" t="str">
            <v>Dulai Zsolt</v>
          </cell>
          <cell r="O1210" t="str">
            <v>Budapest/Észak-Pest</v>
          </cell>
          <cell r="P1210" t="str">
            <v>Budapest XIII. kerület</v>
          </cell>
          <cell r="Q1210" t="str">
            <v>csak B</v>
          </cell>
          <cell r="R1210" t="str">
            <v>OK</v>
          </cell>
          <cell r="S1210">
            <v>1</v>
          </cell>
          <cell r="T1210" t="str">
            <v/>
          </cell>
          <cell r="U1210">
            <v>1</v>
          </cell>
          <cell r="V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</row>
        <row r="1211">
          <cell r="I1211" t="str">
            <v>Óbudai Gimnázium</v>
          </cell>
          <cell r="J1211" t="str">
            <v>Budapest III. kerület</v>
          </cell>
          <cell r="K1211" t="str">
            <v>Páling Ádám Márk</v>
          </cell>
          <cell r="M1211" t="str">
            <v>Greminger Gabriella</v>
          </cell>
          <cell r="O1211" t="str">
            <v>Budapest/Buda</v>
          </cell>
          <cell r="P1211" t="str">
            <v>Budapest III. kerület</v>
          </cell>
          <cell r="Q1211" t="str">
            <v>csak B</v>
          </cell>
          <cell r="R1211" t="str">
            <v>OK</v>
          </cell>
          <cell r="S1211">
            <v>1</v>
          </cell>
          <cell r="T1211" t="str">
            <v/>
          </cell>
          <cell r="U1211">
            <v>1</v>
          </cell>
          <cell r="V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</row>
        <row r="1212">
          <cell r="I1212" t="str">
            <v>Dunaújvárosi SZC Kereskedelmi és Vendéglátóipari Technikum és Szakképző Iskola</v>
          </cell>
          <cell r="J1212" t="str">
            <v>Dunaújváros</v>
          </cell>
          <cell r="K1212" t="str">
            <v>Pap Máté Tibor</v>
          </cell>
          <cell r="M1212" t="str">
            <v>Dankó Krisztina Éva</v>
          </cell>
          <cell r="O1212" t="str">
            <v>Fejér/Dél</v>
          </cell>
          <cell r="P1212" t="str">
            <v>Dunaújváros</v>
          </cell>
          <cell r="Q1212" t="str">
            <v>csak B</v>
          </cell>
          <cell r="R1212" t="str">
            <v>OK</v>
          </cell>
          <cell r="S1212">
            <v>3</v>
          </cell>
          <cell r="T1212" t="str">
            <v/>
          </cell>
          <cell r="U1212">
            <v>1</v>
          </cell>
          <cell r="V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</row>
        <row r="1213">
          <cell r="I1213" t="str">
            <v>Veresegyházi Katolikus Gimnázium</v>
          </cell>
          <cell r="J1213" t="str">
            <v>Veresegyház</v>
          </cell>
          <cell r="K1213" t="str">
            <v>Pelhős Vince</v>
          </cell>
          <cell r="M1213" t="str">
            <v>Markolt Imre</v>
          </cell>
          <cell r="O1213" t="str">
            <v>Pest/Észak</v>
          </cell>
          <cell r="P1213" t="str">
            <v>Veresegyház</v>
          </cell>
          <cell r="Q1213" t="str">
            <v>csak B</v>
          </cell>
          <cell r="R1213" t="str">
            <v>OK</v>
          </cell>
          <cell r="S1213">
            <v>2</v>
          </cell>
          <cell r="T1213" t="str">
            <v/>
          </cell>
          <cell r="U1213" t="str">
            <v/>
          </cell>
          <cell r="V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</row>
        <row r="1214">
          <cell r="I1214" t="str">
            <v>Nagyboldogasszony Római Katolikus Gimnázium, Általános Iskola és Alapfokú Művészeti Iskola</v>
          </cell>
          <cell r="J1214" t="str">
            <v>Kaposvár</v>
          </cell>
          <cell r="K1214" t="str">
            <v>Péterfai Soma</v>
          </cell>
          <cell r="M1214" t="str">
            <v>Gundy Richárd</v>
          </cell>
          <cell r="O1214" t="str">
            <v>Somogy</v>
          </cell>
          <cell r="P1214" t="str">
            <v/>
          </cell>
          <cell r="Q1214" t="str">
            <v>csak B</v>
          </cell>
          <cell r="R1214" t="str">
            <v>OK</v>
          </cell>
          <cell r="S1214">
            <v>9</v>
          </cell>
          <cell r="T1214" t="str">
            <v/>
          </cell>
          <cell r="U1214">
            <v>1</v>
          </cell>
          <cell r="V1214">
            <v>1</v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</row>
        <row r="1215">
          <cell r="I1215" t="str">
            <v>Nagyboldogasszony Római Katolikus Gimnázium, Általános Iskola és Alapfokú Művészeti Iskola</v>
          </cell>
          <cell r="J1215" t="str">
            <v>Kaposvár</v>
          </cell>
          <cell r="K1215" t="str">
            <v>Petrus Krisztián</v>
          </cell>
          <cell r="M1215" t="str">
            <v>Gundy Richárd</v>
          </cell>
          <cell r="O1215" t="str">
            <v>Somogy</v>
          </cell>
          <cell r="P1215" t="str">
            <v/>
          </cell>
          <cell r="Q1215" t="str">
            <v>csak B</v>
          </cell>
          <cell r="R1215" t="str">
            <v>OK</v>
          </cell>
          <cell r="S1215">
            <v>9</v>
          </cell>
          <cell r="T1215" t="str">
            <v/>
          </cell>
          <cell r="U1215" t="str">
            <v/>
          </cell>
          <cell r="V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</row>
        <row r="1216">
          <cell r="I1216" t="str">
            <v>Dunakeszi Radnóti Miklós Gimnázium</v>
          </cell>
          <cell r="J1216" t="str">
            <v>Dunakeszi</v>
          </cell>
          <cell r="K1216" t="str">
            <v>Pilaú Tivadar</v>
          </cell>
          <cell r="M1216" t="str">
            <v>Péczeli Ádám</v>
          </cell>
          <cell r="O1216" t="str">
            <v>Pest/Észak</v>
          </cell>
          <cell r="P1216" t="str">
            <v>Dunakeszi</v>
          </cell>
          <cell r="Q1216" t="str">
            <v>csak B</v>
          </cell>
          <cell r="R1216" t="str">
            <v>OK</v>
          </cell>
          <cell r="S1216">
            <v>2</v>
          </cell>
          <cell r="T1216" t="str">
            <v/>
          </cell>
          <cell r="U1216" t="str">
            <v/>
          </cell>
          <cell r="V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</row>
        <row r="1217">
          <cell r="I1217" t="str">
            <v>Batsányi János Gimnázium és Kollégium</v>
          </cell>
          <cell r="J1217" t="str">
            <v>Tapolca</v>
          </cell>
          <cell r="K1217" t="str">
            <v>Piller Zsombor</v>
          </cell>
          <cell r="M1217" t="str">
            <v>Havasi Gábor</v>
          </cell>
          <cell r="O1217" t="str">
            <v>Veszprém</v>
          </cell>
          <cell r="P1217" t="str">
            <v/>
          </cell>
          <cell r="Q1217" t="str">
            <v>csak B</v>
          </cell>
          <cell r="R1217" t="str">
            <v>OK</v>
          </cell>
          <cell r="S1217">
            <v>5</v>
          </cell>
          <cell r="T1217" t="str">
            <v/>
          </cell>
          <cell r="U1217">
            <v>1</v>
          </cell>
          <cell r="V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</row>
        <row r="1218">
          <cell r="I1218" t="str">
            <v>Székesfehérvári Teleki Blanka Gimnázium és Általános Iskola</v>
          </cell>
          <cell r="J1218" t="str">
            <v>Székesfehérvár</v>
          </cell>
          <cell r="K1218" t="str">
            <v>Piniel Márton</v>
          </cell>
          <cell r="M1218" t="str">
            <v>Négele Zalán</v>
          </cell>
          <cell r="O1218" t="str">
            <v>Fejér/Székesfehérvár</v>
          </cell>
          <cell r="P1218" t="str">
            <v>Székesfehérvár</v>
          </cell>
          <cell r="Q1218" t="str">
            <v>csak B</v>
          </cell>
          <cell r="R1218" t="str">
            <v>OK</v>
          </cell>
          <cell r="S1218">
            <v>3</v>
          </cell>
          <cell r="T1218" t="str">
            <v/>
          </cell>
          <cell r="U1218" t="str">
            <v/>
          </cell>
          <cell r="V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</row>
        <row r="1219">
          <cell r="I1219" t="str">
            <v>Budapesti Komplex SZC Schulek Frigyes Két Tanítási Nyelvű Építőipari Technikum</v>
          </cell>
          <cell r="J1219" t="str">
            <v>Budapest VIII. kerület</v>
          </cell>
          <cell r="K1219" t="str">
            <v>Popovics Dániel</v>
          </cell>
          <cell r="M1219" t="str">
            <v>Kérges Gábor</v>
          </cell>
          <cell r="O1219" t="str">
            <v>Budapest/Dél-Pest</v>
          </cell>
          <cell r="P1219" t="str">
            <v>Budapest VIII. kerület</v>
          </cell>
          <cell r="Q1219" t="str">
            <v>csak B</v>
          </cell>
          <cell r="R1219" t="str">
            <v>OK</v>
          </cell>
          <cell r="S1219">
            <v>1</v>
          </cell>
          <cell r="T1219" t="str">
            <v/>
          </cell>
          <cell r="U1219" t="str">
            <v/>
          </cell>
          <cell r="V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</row>
        <row r="1220">
          <cell r="I1220" t="str">
            <v>Székesfehérvári SZC Váci Mihály Technikum, Szakképző Iskola és Kollégium</v>
          </cell>
          <cell r="J1220" t="str">
            <v>Székesfehérvár</v>
          </cell>
          <cell r="K1220" t="str">
            <v>Ruff Krisztián</v>
          </cell>
          <cell r="M1220" t="str">
            <v>Balogh Imre</v>
          </cell>
          <cell r="O1220" t="str">
            <v>Fejér/Székesfehérvár</v>
          </cell>
          <cell r="P1220" t="str">
            <v>Székesfehérvár</v>
          </cell>
          <cell r="Q1220" t="str">
            <v>csak B</v>
          </cell>
          <cell r="R1220" t="str">
            <v>OK</v>
          </cell>
          <cell r="S1220">
            <v>3</v>
          </cell>
          <cell r="T1220" t="str">
            <v/>
          </cell>
          <cell r="U1220">
            <v>1</v>
          </cell>
          <cell r="V1220">
            <v>1</v>
          </cell>
          <cell r="AB1220" t="str">
            <v/>
          </cell>
          <cell r="AC1220" t="str">
            <v/>
          </cell>
          <cell r="AD1220">
            <v>0</v>
          </cell>
          <cell r="AE1220">
            <v>0</v>
          </cell>
        </row>
        <row r="1221">
          <cell r="I1221" t="str">
            <v>Szombathelyi Nagy Lajos Gimnázium</v>
          </cell>
          <cell r="J1221" t="str">
            <v>Szombathely</v>
          </cell>
          <cell r="K1221" t="str">
            <v>Sámson Péter</v>
          </cell>
          <cell r="M1221" t="str">
            <v>Horváth Loretta</v>
          </cell>
          <cell r="O1221" t="str">
            <v>Vas</v>
          </cell>
          <cell r="P1221" t="str">
            <v/>
          </cell>
          <cell r="Q1221" t="str">
            <v>csak B</v>
          </cell>
          <cell r="R1221" t="str">
            <v>OK</v>
          </cell>
          <cell r="S1221">
            <v>9</v>
          </cell>
          <cell r="T1221" t="str">
            <v/>
          </cell>
          <cell r="U1221">
            <v>1</v>
          </cell>
          <cell r="V1221">
            <v>1</v>
          </cell>
          <cell r="AB1221" t="str">
            <v/>
          </cell>
          <cell r="AC1221" t="str">
            <v/>
          </cell>
          <cell r="AD1221">
            <v>0</v>
          </cell>
          <cell r="AE1221">
            <v>0</v>
          </cell>
        </row>
        <row r="1222">
          <cell r="I1222" t="str">
            <v>Britannica Angolnyelvű Nemzetközi Óvoda, Általános Iskola és Gimnázium</v>
          </cell>
          <cell r="J1222" t="str">
            <v>Budapest XII. kerület</v>
          </cell>
          <cell r="K1222" t="str">
            <v>Shah Nivaan</v>
          </cell>
          <cell r="M1222" t="str">
            <v>trón ágnes</v>
          </cell>
          <cell r="O1222" t="str">
            <v>Budapest/Buda</v>
          </cell>
          <cell r="P1222" t="str">
            <v>Budapest XII. kerület</v>
          </cell>
          <cell r="Q1222" t="str">
            <v>csak B</v>
          </cell>
          <cell r="R1222" t="str">
            <v>OK</v>
          </cell>
          <cell r="S1222">
            <v>1</v>
          </cell>
          <cell r="T1222" t="str">
            <v/>
          </cell>
          <cell r="U1222">
            <v>1</v>
          </cell>
          <cell r="V1222">
            <v>1</v>
          </cell>
          <cell r="AB1222" t="str">
            <v/>
          </cell>
          <cell r="AC1222" t="str">
            <v/>
          </cell>
          <cell r="AD1222">
            <v>0</v>
          </cell>
          <cell r="AE1222">
            <v>2</v>
          </cell>
        </row>
        <row r="1223">
          <cell r="I1223" t="str">
            <v>Nyíregyházi Vasvári Pál Gimnázium</v>
          </cell>
          <cell r="J1223" t="str">
            <v>Nyíregyháza</v>
          </cell>
          <cell r="K1223" t="str">
            <v>Simon Levente István</v>
          </cell>
          <cell r="M1223" t="str">
            <v>Baksa Ádám</v>
          </cell>
          <cell r="O1223" t="str">
            <v>Szabolcs-Szatmár-Bereg</v>
          </cell>
          <cell r="P1223" t="str">
            <v/>
          </cell>
          <cell r="Q1223" t="str">
            <v>A vagy B</v>
          </cell>
          <cell r="R1223" t="str">
            <v>OK</v>
          </cell>
          <cell r="S1223">
            <v>6</v>
          </cell>
          <cell r="T1223" t="str">
            <v/>
          </cell>
          <cell r="U1223">
            <v>1</v>
          </cell>
          <cell r="V1223">
            <v>1</v>
          </cell>
          <cell r="AB1223" t="str">
            <v/>
          </cell>
          <cell r="AC1223" t="str">
            <v/>
          </cell>
          <cell r="AD1223">
            <v>0</v>
          </cell>
          <cell r="AE1223">
            <v>10</v>
          </cell>
        </row>
        <row r="1224">
          <cell r="I1224" t="str">
            <v>Hőgyes Endre Gimnázium</v>
          </cell>
          <cell r="J1224" t="str">
            <v>Hajdúszoboszló</v>
          </cell>
          <cell r="K1224" t="str">
            <v>Siteri Máté</v>
          </cell>
          <cell r="M1224" t="str">
            <v>Nádasdi Judit</v>
          </cell>
          <cell r="N1224" t="str">
            <v>Elek Marcell</v>
          </cell>
          <cell r="O1224" t="str">
            <v>Hajdú-Bihar</v>
          </cell>
          <cell r="P1224" t="str">
            <v/>
          </cell>
          <cell r="Q1224" t="str">
            <v>csak B</v>
          </cell>
          <cell r="R1224" t="str">
            <v>OK</v>
          </cell>
          <cell r="S1224">
            <v>6</v>
          </cell>
          <cell r="T1224" t="str">
            <v/>
          </cell>
          <cell r="U1224">
            <v>1</v>
          </cell>
          <cell r="V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</row>
        <row r="1225">
          <cell r="I1225" t="str">
            <v>Sashegyi Arany János Általános Iskola és Gimnázium</v>
          </cell>
          <cell r="J1225" t="str">
            <v>Budapest XII. kerület</v>
          </cell>
          <cell r="K1225" t="str">
            <v>Somogyi Náron Örs</v>
          </cell>
          <cell r="M1225" t="str">
            <v>Vitárius Balázs</v>
          </cell>
          <cell r="O1225" t="str">
            <v>Budapest/Buda</v>
          </cell>
          <cell r="P1225" t="str">
            <v>Budapest XII. kerület</v>
          </cell>
          <cell r="Q1225" t="str">
            <v>csak B</v>
          </cell>
          <cell r="R1225" t="str">
            <v>OK</v>
          </cell>
          <cell r="S1225">
            <v>1</v>
          </cell>
          <cell r="T1225" t="str">
            <v/>
          </cell>
          <cell r="U1225">
            <v>1</v>
          </cell>
          <cell r="V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</row>
        <row r="1226">
          <cell r="I1226" t="str">
            <v>Vetési Albert Gimnázium</v>
          </cell>
          <cell r="J1226" t="str">
            <v>Veszprém</v>
          </cell>
          <cell r="K1226" t="str">
            <v>Süle Gergely</v>
          </cell>
          <cell r="M1226" t="str">
            <v>Varga Balázs</v>
          </cell>
          <cell r="O1226" t="str">
            <v>Veszprém</v>
          </cell>
          <cell r="P1226" t="str">
            <v/>
          </cell>
          <cell r="Q1226" t="str">
            <v>csak B</v>
          </cell>
          <cell r="R1226" t="str">
            <v>OK</v>
          </cell>
          <cell r="S1226">
            <v>5</v>
          </cell>
          <cell r="T1226" t="str">
            <v/>
          </cell>
          <cell r="U1226">
            <v>1</v>
          </cell>
          <cell r="V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</row>
        <row r="1227">
          <cell r="I1227" t="str">
            <v>Huszár Gál Gimnázium, Általános Iskola, Alapfokú Művészeti Iskola és Óvoda</v>
          </cell>
          <cell r="J1227" t="str">
            <v>Debrecen</v>
          </cell>
          <cell r="K1227" t="str">
            <v>Szabó Ákos</v>
          </cell>
          <cell r="M1227" t="str">
            <v>Simon Tamásné</v>
          </cell>
          <cell r="O1227" t="str">
            <v>Hajdú-Bihar</v>
          </cell>
          <cell r="P1227" t="str">
            <v/>
          </cell>
          <cell r="Q1227" t="str">
            <v>csak B</v>
          </cell>
          <cell r="R1227" t="str">
            <v>OK</v>
          </cell>
          <cell r="S1227">
            <v>6</v>
          </cell>
          <cell r="T1227" t="str">
            <v/>
          </cell>
          <cell r="U1227" t="str">
            <v/>
          </cell>
          <cell r="V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</row>
        <row r="1228">
          <cell r="I1228" t="str">
            <v>Szegedi Deák Ferenc Gimnázium</v>
          </cell>
          <cell r="J1228" t="str">
            <v>Szeged</v>
          </cell>
          <cell r="K1228" t="str">
            <v>Szabó Attila</v>
          </cell>
          <cell r="M1228" t="str">
            <v>Varga Viktor</v>
          </cell>
          <cell r="O1228" t="str">
            <v>Csongrád-Csanád</v>
          </cell>
          <cell r="P1228" t="str">
            <v/>
          </cell>
          <cell r="Q1228" t="str">
            <v>csak B</v>
          </cell>
          <cell r="R1228" t="str">
            <v>OK</v>
          </cell>
          <cell r="S1228">
            <v>7</v>
          </cell>
          <cell r="T1228" t="str">
            <v/>
          </cell>
          <cell r="U1228">
            <v>1</v>
          </cell>
          <cell r="V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</row>
        <row r="1229">
          <cell r="I1229" t="str">
            <v>ELTE Radnóti Miklós Gyakorló Általános Iskola és Gyakorló Gimnázium</v>
          </cell>
          <cell r="J1229" t="str">
            <v>Budapest XIV. kerület</v>
          </cell>
          <cell r="K1229" t="str">
            <v>Szakolczai Áron</v>
          </cell>
          <cell r="M1229" t="str">
            <v>Varga István</v>
          </cell>
          <cell r="O1229" t="str">
            <v>Budapest/Dél-Pest</v>
          </cell>
          <cell r="P1229" t="str">
            <v>Budapest XIV. kerület</v>
          </cell>
          <cell r="Q1229" t="str">
            <v>csak B</v>
          </cell>
          <cell r="R1229" t="str">
            <v>OK</v>
          </cell>
          <cell r="S1229">
            <v>1</v>
          </cell>
          <cell r="T1229" t="str">
            <v/>
          </cell>
          <cell r="U1229">
            <v>1</v>
          </cell>
          <cell r="V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</row>
        <row r="1230">
          <cell r="I1230" t="str">
            <v>Pesthidegkúti Waldorf Általános Iskola, Gimnázium és Alapfokú Művészeti Iskola</v>
          </cell>
          <cell r="J1230" t="str">
            <v>Budapest II. kerület</v>
          </cell>
          <cell r="K1230" t="str">
            <v>Szalay Sámuel Mátyás</v>
          </cell>
          <cell r="M1230" t="str">
            <v>Kovács Attila</v>
          </cell>
          <cell r="O1230" t="str">
            <v>Budapest/Buda</v>
          </cell>
          <cell r="P1230" t="str">
            <v>Budapest II. kerület</v>
          </cell>
          <cell r="Q1230" t="str">
            <v>csak B</v>
          </cell>
          <cell r="R1230" t="str">
            <v>OK</v>
          </cell>
          <cell r="S1230">
            <v>1</v>
          </cell>
          <cell r="T1230" t="str">
            <v/>
          </cell>
          <cell r="U1230" t="str">
            <v/>
          </cell>
          <cell r="V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</row>
        <row r="1231">
          <cell r="I1231" t="str">
            <v>Váci SZC Boronkay György Műszaki Technikum és Gimnázium</v>
          </cell>
          <cell r="J1231" t="str">
            <v>Vác</v>
          </cell>
          <cell r="K1231" t="str">
            <v>Szaniszló Márk</v>
          </cell>
          <cell r="M1231" t="str">
            <v>Nemes Tibor</v>
          </cell>
          <cell r="O1231" t="str">
            <v>Pest/Észak</v>
          </cell>
          <cell r="P1231" t="str">
            <v>Vác</v>
          </cell>
          <cell r="Q1231" t="str">
            <v>A vagy B</v>
          </cell>
          <cell r="R1231" t="str">
            <v>OK</v>
          </cell>
          <cell r="S1231">
            <v>2</v>
          </cell>
          <cell r="T1231" t="str">
            <v/>
          </cell>
          <cell r="U1231">
            <v>1</v>
          </cell>
          <cell r="V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</row>
        <row r="1232">
          <cell r="I1232" t="str">
            <v>Dunaújvárosi SZC Kereskedelmi és Vendéglátóipari Technikum és Szakképző Iskola</v>
          </cell>
          <cell r="J1232" t="str">
            <v>Dunaújváros</v>
          </cell>
          <cell r="K1232" t="str">
            <v>Sziver Patrik Péter</v>
          </cell>
          <cell r="M1232" t="str">
            <v>Dankó Krisztina Éva</v>
          </cell>
          <cell r="O1232" t="str">
            <v>Fejér/Dél</v>
          </cell>
          <cell r="P1232" t="str">
            <v>Dunaújváros</v>
          </cell>
          <cell r="Q1232" t="str">
            <v>csak B</v>
          </cell>
          <cell r="R1232" t="str">
            <v>OK</v>
          </cell>
          <cell r="S1232">
            <v>3</v>
          </cell>
          <cell r="T1232" t="str">
            <v/>
          </cell>
          <cell r="U1232">
            <v>1</v>
          </cell>
          <cell r="V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</row>
        <row r="1233">
          <cell r="I1233" t="str">
            <v>Nyíregyházi Zrínyi Ilona Gimnázium és Kollégium</v>
          </cell>
          <cell r="J1233" t="str">
            <v>Nyíregyháza</v>
          </cell>
          <cell r="K1233" t="str">
            <v>Szlávik Ádám</v>
          </cell>
          <cell r="M1233" t="str">
            <v>Szabóné Kovács Gyöngyi</v>
          </cell>
          <cell r="O1233" t="str">
            <v>Szabolcs-Szatmár-Bereg</v>
          </cell>
          <cell r="P1233" t="str">
            <v/>
          </cell>
          <cell r="Q1233" t="str">
            <v>A vagy B</v>
          </cell>
          <cell r="R1233" t="str">
            <v>OK</v>
          </cell>
          <cell r="S1233">
            <v>6</v>
          </cell>
          <cell r="T1233" t="str">
            <v/>
          </cell>
          <cell r="U1233">
            <v>1</v>
          </cell>
          <cell r="V1233">
            <v>1</v>
          </cell>
          <cell r="AB1233" t="str">
            <v/>
          </cell>
          <cell r="AC1233" t="str">
            <v/>
          </cell>
          <cell r="AD1233">
            <v>0</v>
          </cell>
          <cell r="AE1233">
            <v>4</v>
          </cell>
        </row>
        <row r="1234">
          <cell r="I1234" t="str">
            <v>Kiskunfélegyházi Móra Ferenc Gimnázium</v>
          </cell>
          <cell r="J1234" t="str">
            <v>Kiskunfélegyháza</v>
          </cell>
          <cell r="K1234" t="str">
            <v>Tarjányi Szabolcs</v>
          </cell>
          <cell r="M1234" t="str">
            <v>Kis-Czakó Annamária</v>
          </cell>
          <cell r="O1234" t="str">
            <v>Bács-Kiskun</v>
          </cell>
          <cell r="P1234" t="str">
            <v/>
          </cell>
          <cell r="Q1234" t="str">
            <v>csak B</v>
          </cell>
          <cell r="R1234" t="str">
            <v>OK</v>
          </cell>
          <cell r="S1234">
            <v>10</v>
          </cell>
          <cell r="T1234" t="str">
            <v/>
          </cell>
          <cell r="U1234">
            <v>1</v>
          </cell>
          <cell r="V1234">
            <v>1</v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</row>
        <row r="1235">
          <cell r="I1235" t="str">
            <v>Kézdi-Vásárhelyi Imre Általános Iskola</v>
          </cell>
          <cell r="J1235" t="str">
            <v>Szomor</v>
          </cell>
          <cell r="K1235" t="str">
            <v>Timotity Ábel</v>
          </cell>
          <cell r="M1235" t="str">
            <v>Tomán Viktor</v>
          </cell>
          <cell r="O1235" t="str">
            <v>Komárom-Esztergom</v>
          </cell>
          <cell r="P1235" t="str">
            <v/>
          </cell>
          <cell r="Q1235" t="str">
            <v>csak B</v>
          </cell>
          <cell r="R1235" t="str">
            <v>OK</v>
          </cell>
          <cell r="S1235">
            <v>5</v>
          </cell>
          <cell r="T1235" t="str">
            <v/>
          </cell>
          <cell r="U1235">
            <v>1</v>
          </cell>
          <cell r="V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</row>
        <row r="1236">
          <cell r="I1236" t="str">
            <v>Tapolcai Bárdos Lajos Általános Iskola</v>
          </cell>
          <cell r="J1236" t="str">
            <v>Tapolca</v>
          </cell>
          <cell r="K1236" t="str">
            <v>Torbó Dávid</v>
          </cell>
          <cell r="M1236" t="str">
            <v>Gyarmati Zoltánné</v>
          </cell>
          <cell r="O1236" t="str">
            <v>Veszprém</v>
          </cell>
          <cell r="P1236" t="str">
            <v/>
          </cell>
          <cell r="Q1236" t="str">
            <v>csak B</v>
          </cell>
          <cell r="R1236" t="str">
            <v>OK</v>
          </cell>
          <cell r="S1236">
            <v>5</v>
          </cell>
          <cell r="T1236" t="str">
            <v/>
          </cell>
          <cell r="U1236" t="str">
            <v/>
          </cell>
          <cell r="V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</row>
        <row r="1237">
          <cell r="I1237" t="str">
            <v>Pápai SZC Jókai Mór Közgazdasági Technikum és Kollégium</v>
          </cell>
          <cell r="J1237" t="str">
            <v>Pápa</v>
          </cell>
          <cell r="K1237" t="str">
            <v>Tóth Noel</v>
          </cell>
          <cell r="M1237" t="str">
            <v>Tóth Ferenc</v>
          </cell>
          <cell r="N1237" t="str">
            <v>Horváth Attila</v>
          </cell>
          <cell r="O1237" t="str">
            <v>Veszprém</v>
          </cell>
          <cell r="P1237" t="str">
            <v/>
          </cell>
          <cell r="Q1237" t="str">
            <v>A vagy B</v>
          </cell>
          <cell r="R1237" t="str">
            <v>OK</v>
          </cell>
          <cell r="S1237">
            <v>5</v>
          </cell>
          <cell r="T1237" t="str">
            <v/>
          </cell>
          <cell r="U1237">
            <v>1</v>
          </cell>
          <cell r="V1237">
            <v>1</v>
          </cell>
          <cell r="AB1237" t="str">
            <v/>
          </cell>
          <cell r="AC1237" t="str">
            <v/>
          </cell>
          <cell r="AD1237">
            <v>0</v>
          </cell>
          <cell r="AE1237">
            <v>1</v>
          </cell>
        </row>
        <row r="1238">
          <cell r="I1238" t="str">
            <v>Kispesti Károlyi Mihály Magyar-Spanyol Tannyelvű Gimnázium</v>
          </cell>
          <cell r="J1238" t="str">
            <v>Budapest XIX. kerület</v>
          </cell>
          <cell r="K1238" t="str">
            <v>Tran Duynam Tamás</v>
          </cell>
          <cell r="M1238" t="str">
            <v>Soltészné Vígh Andrea</v>
          </cell>
          <cell r="O1238" t="str">
            <v>Budapest/Dél-Pest</v>
          </cell>
          <cell r="P1238" t="str">
            <v>Budapest XIX. kerület</v>
          </cell>
          <cell r="Q1238" t="str">
            <v>csak B</v>
          </cell>
          <cell r="R1238" t="str">
            <v>OK</v>
          </cell>
          <cell r="S1238">
            <v>1</v>
          </cell>
          <cell r="T1238" t="str">
            <v/>
          </cell>
          <cell r="U1238">
            <v>1</v>
          </cell>
          <cell r="V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</row>
        <row r="1239">
          <cell r="I1239" t="str">
            <v>Kodály Zoltán Ének-zenei Általános Iskola, Gimnázium és Zenei Alapfokú Művészeti Iskola</v>
          </cell>
          <cell r="J1239" t="str">
            <v>Budapest II. kerület</v>
          </cell>
          <cell r="K1239" t="str">
            <v>Ujlaki Gáspár Dénes</v>
          </cell>
          <cell r="M1239" t="str">
            <v>Szücs-Várhegyi Katalin</v>
          </cell>
          <cell r="O1239" t="str">
            <v>Budapest/Buda</v>
          </cell>
          <cell r="P1239" t="str">
            <v>Budapest II. kerület</v>
          </cell>
          <cell r="Q1239" t="str">
            <v>csak B</v>
          </cell>
          <cell r="R1239" t="str">
            <v>OK</v>
          </cell>
          <cell r="S1239">
            <v>1</v>
          </cell>
          <cell r="T1239" t="str">
            <v/>
          </cell>
          <cell r="U1239" t="str">
            <v/>
          </cell>
          <cell r="V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</row>
        <row r="1240">
          <cell r="I1240" t="str">
            <v>ELTE Apáczai Csere János Gyakorló Gimnázium és Kollégium</v>
          </cell>
          <cell r="J1240" t="str">
            <v>Budapest V. kerület</v>
          </cell>
          <cell r="K1240" t="str">
            <v>Vágó-Wielandákos Huba</v>
          </cell>
          <cell r="M1240" t="str">
            <v>Pintérné Czigler Éva</v>
          </cell>
          <cell r="O1240" t="str">
            <v>Budapest/Észak-Pest</v>
          </cell>
          <cell r="P1240" t="str">
            <v>Budapest V. kerület</v>
          </cell>
          <cell r="Q1240" t="str">
            <v>csak B</v>
          </cell>
          <cell r="R1240" t="str">
            <v>OK</v>
          </cell>
          <cell r="S1240">
            <v>1</v>
          </cell>
          <cell r="T1240" t="str">
            <v/>
          </cell>
          <cell r="U1240">
            <v>1</v>
          </cell>
          <cell r="V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</row>
        <row r="1241">
          <cell r="I1241" t="str">
            <v>Székesfehérvári SZC Jáky József Technikum</v>
          </cell>
          <cell r="J1241" t="str">
            <v>Székesfehérvár</v>
          </cell>
          <cell r="K1241" t="str">
            <v>Vámosi Gergő</v>
          </cell>
          <cell r="M1241" t="str">
            <v>Czeiner Attila</v>
          </cell>
          <cell r="O1241" t="str">
            <v>Fejér/Székesfehérvár</v>
          </cell>
          <cell r="P1241" t="str">
            <v>Székesfehérvár</v>
          </cell>
          <cell r="Q1241" t="str">
            <v>csak B</v>
          </cell>
          <cell r="R1241" t="str">
            <v>OK</v>
          </cell>
          <cell r="S1241">
            <v>3</v>
          </cell>
          <cell r="T1241" t="str">
            <v/>
          </cell>
          <cell r="U1241">
            <v>1</v>
          </cell>
          <cell r="V1241">
            <v>1</v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</row>
        <row r="1242">
          <cell r="I1242" t="str">
            <v>Huszár Gál Gimnázium, Általános Iskola, Alapfokú Művészeti Iskola és Óvoda</v>
          </cell>
          <cell r="J1242" t="str">
            <v>Debrecen</v>
          </cell>
          <cell r="K1242" t="str">
            <v>Varga Dániel</v>
          </cell>
          <cell r="M1242" t="str">
            <v>Simon Tamásné</v>
          </cell>
          <cell r="O1242" t="str">
            <v>Hajdú-Bihar</v>
          </cell>
          <cell r="P1242" t="str">
            <v/>
          </cell>
          <cell r="Q1242" t="str">
            <v>csak B</v>
          </cell>
          <cell r="R1242" t="str">
            <v>OK</v>
          </cell>
          <cell r="S1242">
            <v>6</v>
          </cell>
          <cell r="T1242" t="str">
            <v/>
          </cell>
          <cell r="U1242" t="str">
            <v/>
          </cell>
          <cell r="V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</row>
        <row r="1243">
          <cell r="I1243" t="str">
            <v>Jurisich Miklós Gimnázium és Kollégium</v>
          </cell>
          <cell r="J1243" t="str">
            <v>Kőszeg</v>
          </cell>
          <cell r="K1243" t="str">
            <v>Varga Marcell</v>
          </cell>
          <cell r="M1243" t="str">
            <v>Hani Tibor Balázs</v>
          </cell>
          <cell r="N1243" t="str">
            <v>Dr. Vaskó János</v>
          </cell>
          <cell r="O1243" t="str">
            <v>Vas</v>
          </cell>
          <cell r="P1243" t="str">
            <v/>
          </cell>
          <cell r="Q1243" t="str">
            <v>csak B</v>
          </cell>
          <cell r="R1243" t="str">
            <v>OK</v>
          </cell>
          <cell r="S1243">
            <v>9</v>
          </cell>
          <cell r="T1243" t="str">
            <v/>
          </cell>
          <cell r="U1243">
            <v>1</v>
          </cell>
          <cell r="V1243">
            <v>1</v>
          </cell>
          <cell r="AB1243" t="str">
            <v/>
          </cell>
          <cell r="AC1243" t="str">
            <v/>
          </cell>
          <cell r="AD1243">
            <v>0</v>
          </cell>
          <cell r="AE1243">
            <v>1</v>
          </cell>
        </row>
        <row r="1244">
          <cell r="I1244" t="str">
            <v>Kiskunfélegyházi Móra Ferenc Gimnázium</v>
          </cell>
          <cell r="J1244" t="str">
            <v>Kiskunfélegyháza</v>
          </cell>
          <cell r="K1244" t="str">
            <v>Varjaskéri Imre</v>
          </cell>
          <cell r="M1244" t="str">
            <v>Kis-Czakó Annamária</v>
          </cell>
          <cell r="O1244" t="str">
            <v>Bács-Kiskun</v>
          </cell>
          <cell r="P1244" t="str">
            <v/>
          </cell>
          <cell r="Q1244" t="str">
            <v>csak B</v>
          </cell>
          <cell r="R1244" t="str">
            <v>OK</v>
          </cell>
          <cell r="S1244">
            <v>10</v>
          </cell>
          <cell r="T1244" t="str">
            <v/>
          </cell>
          <cell r="U1244">
            <v>1</v>
          </cell>
          <cell r="V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</row>
        <row r="1245">
          <cell r="I1245" t="str">
            <v>Keszthelyi Vajda János Gimnázium</v>
          </cell>
          <cell r="J1245" t="str">
            <v>Keszthely</v>
          </cell>
          <cell r="K1245" t="str">
            <v>Vaszily Zsombor</v>
          </cell>
          <cell r="M1245" t="str">
            <v>Ambrus Ádám</v>
          </cell>
          <cell r="O1245" t="str">
            <v>Zala</v>
          </cell>
          <cell r="P1245" t="str">
            <v/>
          </cell>
          <cell r="Q1245" t="str">
            <v>csak B</v>
          </cell>
          <cell r="R1245" t="str">
            <v>OK</v>
          </cell>
          <cell r="S1245">
            <v>9</v>
          </cell>
          <cell r="T1245" t="str">
            <v/>
          </cell>
          <cell r="U1245">
            <v>1</v>
          </cell>
          <cell r="V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</row>
        <row r="1246">
          <cell r="I1246" t="str">
            <v>Budapesti Gazdasági SZC Berzeviczy Gergely Két Tanítási Nyelvű Közgazdasági Technikum</v>
          </cell>
          <cell r="J1246" t="str">
            <v>Budapest IV. kerület</v>
          </cell>
          <cell r="K1246" t="str">
            <v>Vietórisz Norbert Péter</v>
          </cell>
          <cell r="M1246" t="str">
            <v>Bodor-Nagy Edit</v>
          </cell>
          <cell r="O1246" t="str">
            <v>Budapest/Észak-Pest</v>
          </cell>
          <cell r="P1246" t="str">
            <v>Budapest IV. kerület</v>
          </cell>
          <cell r="Q1246" t="str">
            <v>csak B</v>
          </cell>
          <cell r="R1246" t="str">
            <v>OK</v>
          </cell>
          <cell r="S1246">
            <v>1</v>
          </cell>
          <cell r="T1246" t="str">
            <v/>
          </cell>
          <cell r="U1246">
            <v>1</v>
          </cell>
          <cell r="V1246">
            <v>1</v>
          </cell>
          <cell r="AB1246" t="str">
            <v/>
          </cell>
          <cell r="AC1246" t="str">
            <v/>
          </cell>
          <cell r="AD1246">
            <v>0</v>
          </cell>
          <cell r="AE1246">
            <v>10</v>
          </cell>
        </row>
        <row r="1247">
          <cell r="I1247" t="str">
            <v>Szolnoki SZC Jendrassik György Gépipari Technikum</v>
          </cell>
          <cell r="J1247" t="str">
            <v>Szolnok</v>
          </cell>
          <cell r="K1247" t="str">
            <v>Vígh Levente</v>
          </cell>
          <cell r="M1247" t="str">
            <v>Darázs Csaba</v>
          </cell>
          <cell r="O1247" t="str">
            <v>Jász-Nagykun-Szolnok</v>
          </cell>
          <cell r="P1247" t="str">
            <v/>
          </cell>
          <cell r="Q1247" t="str">
            <v>csak B</v>
          </cell>
          <cell r="R1247" t="str">
            <v>OK</v>
          </cell>
          <cell r="S1247">
            <v>10</v>
          </cell>
          <cell r="T1247" t="str">
            <v/>
          </cell>
          <cell r="U1247">
            <v>1</v>
          </cell>
          <cell r="V1247">
            <v>1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</row>
        <row r="1248">
          <cell r="I1248" t="str">
            <v>Debreceni Református Kollégium Dóczy Gimnáziuma</v>
          </cell>
          <cell r="J1248" t="str">
            <v>Debrecen</v>
          </cell>
          <cell r="K1248" t="str">
            <v>Vilmányi Mátyás</v>
          </cell>
          <cell r="M1248" t="str">
            <v>Varga Sándor</v>
          </cell>
          <cell r="O1248" t="str">
            <v>Hajdú-Bihar</v>
          </cell>
          <cell r="P1248" t="str">
            <v/>
          </cell>
          <cell r="Q1248" t="str">
            <v>csak B</v>
          </cell>
          <cell r="R1248" t="str">
            <v>OK</v>
          </cell>
          <cell r="S1248">
            <v>6</v>
          </cell>
          <cell r="T1248" t="str">
            <v/>
          </cell>
          <cell r="U1248" t="str">
            <v/>
          </cell>
          <cell r="V1248" t="str">
            <v/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</row>
        <row r="1249">
          <cell r="I1249" t="str">
            <v>Vas Megyei SZC Horváth Boldizsár Közgazdasági és Informatikai Technikum</v>
          </cell>
          <cell r="J1249" t="str">
            <v>Szombathely</v>
          </cell>
          <cell r="K1249" t="str">
            <v>Viszked Áron</v>
          </cell>
          <cell r="M1249" t="str">
            <v>Koszegfalvi Andrea</v>
          </cell>
          <cell r="O1249" t="str">
            <v>Vas</v>
          </cell>
          <cell r="P1249" t="str">
            <v/>
          </cell>
          <cell r="Q1249" t="str">
            <v>csak B</v>
          </cell>
          <cell r="R1249" t="str">
            <v>OK</v>
          </cell>
          <cell r="S1249">
            <v>9</v>
          </cell>
          <cell r="T1249" t="str">
            <v/>
          </cell>
          <cell r="U1249" t="str">
            <v/>
          </cell>
          <cell r="V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</row>
        <row r="1250">
          <cell r="I1250" t="str">
            <v>Zagyvarékasi Damjanich János Általános Iskola</v>
          </cell>
          <cell r="J1250" t="str">
            <v>Zagyvarékas</v>
          </cell>
          <cell r="K1250" t="str">
            <v>Vízhányó Bálint Patrik</v>
          </cell>
          <cell r="M1250" t="str">
            <v>Simon Ádám</v>
          </cell>
          <cell r="N1250" t="str">
            <v>Dr. Tombor Attila</v>
          </cell>
          <cell r="O1250" t="str">
            <v>Jász-Nagykun-Szolnok</v>
          </cell>
          <cell r="P1250" t="str">
            <v/>
          </cell>
          <cell r="Q1250" t="str">
            <v>csak B</v>
          </cell>
          <cell r="R1250" t="str">
            <v>OK</v>
          </cell>
          <cell r="S1250">
            <v>10</v>
          </cell>
          <cell r="T1250" t="str">
            <v/>
          </cell>
          <cell r="U1250">
            <v>1</v>
          </cell>
          <cell r="V1250">
            <v>1</v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</row>
        <row r="1251">
          <cell r="I1251" t="str">
            <v>Debreceni SZC Bethlen Gábor Közgazdasági Technikum és Kollégium</v>
          </cell>
          <cell r="J1251" t="str">
            <v>Debrecen</v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</row>
        <row r="1252">
          <cell r="I1252" t="str">
            <v>Százhalombattai Arany János Általános Iskola és Gimnázium</v>
          </cell>
          <cell r="J1252" t="str">
            <v>Százhalombatta</v>
          </cell>
          <cell r="AB1252" t="str">
            <v/>
          </cell>
          <cell r="AC1252" t="str">
            <v/>
          </cell>
          <cell r="AD1252">
            <v>0</v>
          </cell>
          <cell r="AE1252">
            <v>2</v>
          </cell>
        </row>
        <row r="1253">
          <cell r="I1253" t="str">
            <v>Dunaújvárosi SZC Kereskedelmi és Vendéglátóipari Technikum és Szakképző Iskola</v>
          </cell>
          <cell r="J1253" t="str">
            <v>Dunaújváros</v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</row>
        <row r="1254">
          <cell r="I1254" t="str">
            <v>Kodolányi János Gimnázium</v>
          </cell>
          <cell r="J1254" t="str">
            <v>Székesfehérvár</v>
          </cell>
          <cell r="AB1254" t="str">
            <v/>
          </cell>
          <cell r="AC1254" t="str">
            <v/>
          </cell>
          <cell r="AD1254">
            <v>0</v>
          </cell>
          <cell r="AE1254">
            <v>0</v>
          </cell>
        </row>
        <row r="1255">
          <cell r="I1255" t="str">
            <v>Újpesti Könyves Kálmán Gimnázium</v>
          </cell>
          <cell r="J1255" t="str">
            <v>Budapest IV. kerület</v>
          </cell>
          <cell r="AB1255">
            <v>0</v>
          </cell>
          <cell r="AC1255">
            <v>0</v>
          </cell>
          <cell r="AD1255" t="str">
            <v/>
          </cell>
          <cell r="AE1255" t="str">
            <v/>
          </cell>
        </row>
        <row r="1256">
          <cell r="I1256" t="str">
            <v>Debreceni Egyetem Kossuth Lajos Gyakorló Gimnáziuma és Általános Iskolája</v>
          </cell>
          <cell r="J1256" t="str">
            <v>Debrecen</v>
          </cell>
          <cell r="AB1256">
            <v>0</v>
          </cell>
          <cell r="AC1256">
            <v>3</v>
          </cell>
          <cell r="AD1256" t="str">
            <v/>
          </cell>
          <cell r="AE1256" t="str">
            <v/>
          </cell>
        </row>
        <row r="1257">
          <cell r="I1257" t="str">
            <v>Tóparti Gimnázium és Művészeti Szakgimnázium</v>
          </cell>
          <cell r="J1257" t="str">
            <v>Székesfehérvár</v>
          </cell>
          <cell r="AB1257">
            <v>0</v>
          </cell>
          <cell r="AC1257">
            <v>2</v>
          </cell>
          <cell r="AD1257" t="str">
            <v/>
          </cell>
          <cell r="AE1257" t="str">
            <v/>
          </cell>
        </row>
        <row r="1258">
          <cell r="I1258" t="str">
            <v>Ceglédi SZC Unghváry László Vendéglátóipari Technikum és Szakképző Iskola</v>
          </cell>
          <cell r="J1258" t="str">
            <v>Cegléd</v>
          </cell>
          <cell r="AB1258">
            <v>0</v>
          </cell>
          <cell r="AC1258">
            <v>1</v>
          </cell>
          <cell r="AD1258" t="str">
            <v/>
          </cell>
          <cell r="AE1258" t="str">
            <v/>
          </cell>
        </row>
        <row r="1259">
          <cell r="I1259" t="str">
            <v>Sztehlo Gábor Evangélikus Óvoda, Általános Iskola és Gimnázium</v>
          </cell>
          <cell r="J1259" t="str">
            <v>Budapest XVIII. kerület</v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</row>
        <row r="1260">
          <cell r="I1260" t="str">
            <v>Batsányi János Gimnázium és Kollégium</v>
          </cell>
          <cell r="J1260" t="str">
            <v>Tapolca</v>
          </cell>
          <cell r="AB1260" t="str">
            <v/>
          </cell>
          <cell r="AC1260" t="str">
            <v/>
          </cell>
          <cell r="AD1260">
            <v>0</v>
          </cell>
          <cell r="AE1260">
            <v>6</v>
          </cell>
        </row>
        <row r="1261">
          <cell r="I1261" t="str">
            <v>Zalaegerszegi SZC Keszthelyi Közgazdasági Technikum</v>
          </cell>
          <cell r="J1261" t="str">
            <v>Keszthely</v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</row>
        <row r="1262">
          <cell r="I1262" t="str">
            <v>Dunaújvárosi SZC Kereskedelmi és Vendéglátóipari Technikum és Szakképző Iskola</v>
          </cell>
          <cell r="J1262" t="str">
            <v>Dunaújváros</v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</row>
        <row r="1263">
          <cell r="I1263" t="str">
            <v>Budapest XIII. Kerületi Ady Endre Gimnázium</v>
          </cell>
          <cell r="J1263" t="str">
            <v>Budapest XIII. kerület</v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</row>
        <row r="1264">
          <cell r="I1264" t="str">
            <v>Friedrich Schiller Gimnázium és Kollégium</v>
          </cell>
          <cell r="J1264" t="str">
            <v>Pilisvörösvár</v>
          </cell>
          <cell r="AB1264" t="str">
            <v/>
          </cell>
          <cell r="AC1264" t="str">
            <v/>
          </cell>
          <cell r="AD1264">
            <v>0</v>
          </cell>
          <cell r="AE1264">
            <v>1</v>
          </cell>
        </row>
        <row r="1265">
          <cell r="I1265" t="str">
            <v>Fényi Gyula Jezsuita Gimnázium, Kollégium és Óvoda</v>
          </cell>
          <cell r="J1265" t="str">
            <v>Miskolc</v>
          </cell>
          <cell r="AB1265" t="str">
            <v/>
          </cell>
          <cell r="AC1265" t="str">
            <v/>
          </cell>
          <cell r="AD1265">
            <v>0</v>
          </cell>
          <cell r="AE1265">
            <v>1</v>
          </cell>
        </row>
        <row r="1266">
          <cell r="I1266" t="str">
            <v>Tapolcai Bárdos Lajos Általános Iskola</v>
          </cell>
          <cell r="J1266" t="str">
            <v>Tapolca</v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</row>
        <row r="1267">
          <cell r="I1267" t="str">
            <v>Szent László Görögkatolikus Gimnázium és Technikum</v>
          </cell>
          <cell r="J1267" t="str">
            <v>Debrecen</v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</row>
        <row r="1268">
          <cell r="I1268" t="str">
            <v>Újpesti Babits Mihály Gimnázium</v>
          </cell>
          <cell r="J1268" t="str">
            <v>Budapest IV. kerület</v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</row>
        <row r="1269">
          <cell r="I1269" t="str">
            <v>Keszthelyi Vajda János Gimnázium</v>
          </cell>
          <cell r="J1269" t="str">
            <v>Keszthely</v>
          </cell>
          <cell r="AB1269" t="str">
            <v/>
          </cell>
          <cell r="AC1269" t="str">
            <v/>
          </cell>
          <cell r="AD1269">
            <v>0</v>
          </cell>
          <cell r="AE1269">
            <v>1</v>
          </cell>
        </row>
        <row r="1270">
          <cell r="I1270" t="str">
            <v>Gyulai Római Katolikus Gimnázium, Általános Iskola, Óvoda és Kollégium</v>
          </cell>
          <cell r="J1270" t="str">
            <v>Gyula</v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</row>
        <row r="1271">
          <cell r="I1271" t="str">
            <v>Békéscsabai SZC Széchenyi István Két Tanítási Nyelvű Közgazdasági Technikum és Kollégium</v>
          </cell>
          <cell r="J1271" t="str">
            <v>Békéscsaba</v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</row>
        <row r="1272">
          <cell r="I1272" t="str">
            <v>Nyíregyházi Kölcsey Ferenc Gimnázium</v>
          </cell>
          <cell r="J1272" t="str">
            <v>Nyíregyháza</v>
          </cell>
          <cell r="AB1272" t="str">
            <v/>
          </cell>
          <cell r="AC1272" t="str">
            <v/>
          </cell>
          <cell r="AD1272">
            <v>0</v>
          </cell>
          <cell r="AE1272">
            <v>0</v>
          </cell>
        </row>
        <row r="1273">
          <cell r="I1273" t="str">
            <v>Székesfehérvári Teleki Blanka Gimnázium és Általános Iskola</v>
          </cell>
          <cell r="J1273" t="str">
            <v>Székesfehérvár</v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</row>
        <row r="1274">
          <cell r="I1274" t="str">
            <v>Pannon Oktatási Központ Gimnázium, Szakgimnázium, Technikum, Szakképző Iskola és Általános Iskola</v>
          </cell>
          <cell r="J1274" t="str">
            <v>Dunaújváros</v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</row>
        <row r="1275">
          <cell r="I1275" t="str">
            <v>Xántus János Két Tanítási Nyelvű Gimnázium</v>
          </cell>
          <cell r="J1275" t="str">
            <v>Budapest V. kerület</v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</row>
        <row r="1276">
          <cell r="I1276" t="str">
            <v>Újpesti Babits Mihály Gimnázium</v>
          </cell>
          <cell r="J1276" t="str">
            <v>Budapest IV. kerület</v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</row>
        <row r="1277">
          <cell r="I1277" t="str">
            <v>Árpád-házi Szent Erzsébet Gimnázium, Óvoda és Általános Iskola</v>
          </cell>
          <cell r="J1277" t="str">
            <v>Esztergom</v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</row>
        <row r="1278">
          <cell r="I1278" t="str">
            <v>Újpesti Babits Mihály Gimnázium</v>
          </cell>
          <cell r="J1278" t="str">
            <v>Budapest IV. kerület</v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</row>
        <row r="1279">
          <cell r="I1279" t="str">
            <v>Kiskunfélegyházi Móra Ferenc Gimnázium</v>
          </cell>
          <cell r="J1279" t="str">
            <v>Kiskunfélegyháza</v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</row>
        <row r="1280">
          <cell r="I1280" t="str">
            <v>Kispesti Károlyi Mihály Magyar-Spanyol Tannyelvű Gimnázium</v>
          </cell>
          <cell r="J1280" t="str">
            <v>Budapest XIX. kerület</v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</row>
        <row r="1281">
          <cell r="I1281" t="str">
            <v>Dunaújvárosi SZC Dunaferr Technikum és Szakképző Iskola Apáczai Csere János utcai telephelye</v>
          </cell>
          <cell r="J1281" t="str">
            <v>Dunaújváros</v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</row>
        <row r="1282">
          <cell r="I1282" t="str">
            <v>Budapest IX. Kerületi Weöres Sándor Általános Iskola és Gimnázium</v>
          </cell>
          <cell r="J1282" t="str">
            <v>Budapest IX. kerület</v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</row>
        <row r="1283">
          <cell r="I1283" t="str">
            <v>Budapesti Gazdasági SZC Keleti Károly Közgazdasági Technikum</v>
          </cell>
          <cell r="J1283" t="str">
            <v>Budapest X. kerület</v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</row>
        <row r="1284">
          <cell r="I1284" t="str">
            <v>Budapest V. Kerületi Eötvös József Gimnázium</v>
          </cell>
          <cell r="J1284" t="str">
            <v>Budapest V. kerület</v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</row>
        <row r="1285">
          <cell r="I1285" t="str">
            <v>Budapest XV. Kerületi László Gyula Gimnázium és Általános Iskola</v>
          </cell>
          <cell r="J1285" t="str">
            <v>Budapest XV. kerület</v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</row>
        <row r="1286">
          <cell r="I1286" t="str">
            <v>Miskolci Herman Ottó Gimnázium</v>
          </cell>
          <cell r="J1286" t="str">
            <v>Miskolc</v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</row>
        <row r="1287">
          <cell r="I1287" t="str">
            <v>ELTE Apáczai Csere János Gyakorló Gimnázium és Kollégium</v>
          </cell>
          <cell r="J1287" t="str">
            <v>Budapest V. kerület</v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</row>
        <row r="1288">
          <cell r="I1288" t="str">
            <v>Székesfehérvári Vasvári Pál Gimnázium</v>
          </cell>
          <cell r="J1288" t="str">
            <v>Székesfehérvár</v>
          </cell>
          <cell r="AB1288" t="str">
            <v/>
          </cell>
          <cell r="AC1288" t="str">
            <v/>
          </cell>
          <cell r="AD1288">
            <v>0</v>
          </cell>
          <cell r="AE1288">
            <v>10</v>
          </cell>
        </row>
        <row r="1289">
          <cell r="I1289" t="str">
            <v>Székesfehérvári Teleki Blanka Gimnázium és Általános Iskola</v>
          </cell>
          <cell r="J1289" t="str">
            <v>Székesfehérvár</v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</row>
        <row r="1290">
          <cell r="I1290" t="str">
            <v>Debreceni Egyetem Kossuth Lajos Gyakorló Gimnáziuma és Általános Iskolája</v>
          </cell>
          <cell r="J1290" t="str">
            <v>Debrecen</v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</row>
        <row r="1291">
          <cell r="I1291" t="str">
            <v>Barcsi Széchényi Ferenc Gimnázium és Kollégium</v>
          </cell>
          <cell r="J1291" t="str">
            <v>Barcs</v>
          </cell>
          <cell r="AB1291" t="str">
            <v/>
          </cell>
          <cell r="AC1291" t="str">
            <v/>
          </cell>
          <cell r="AD1291">
            <v>0</v>
          </cell>
          <cell r="AE1291">
            <v>2</v>
          </cell>
        </row>
        <row r="1292">
          <cell r="I1292" t="str">
            <v>Kodolányi János Gimnázium</v>
          </cell>
          <cell r="J1292" t="str">
            <v>Székesfehérvár</v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</row>
        <row r="1293">
          <cell r="I1293" t="str">
            <v>Budapest VI. Kerületi Szinyei Merse Pál Gimnázium</v>
          </cell>
          <cell r="J1293" t="str">
            <v>Budapest VI. kerület</v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</row>
        <row r="1294">
          <cell r="I1294" t="str">
            <v>Békéscsabai Andrássy Gyula Gimnázium és Kollégium</v>
          </cell>
          <cell r="J1294" t="str">
            <v>Békéscsaba</v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</row>
        <row r="1295">
          <cell r="I1295" t="str">
            <v>Hévízi Bibó István Gimnázium és Kollégium</v>
          </cell>
          <cell r="J1295" t="str">
            <v>Hévíz</v>
          </cell>
          <cell r="AB1295" t="str">
            <v/>
          </cell>
          <cell r="AC1295" t="str">
            <v/>
          </cell>
          <cell r="AD1295">
            <v>0</v>
          </cell>
          <cell r="AE1295">
            <v>0</v>
          </cell>
        </row>
        <row r="1296">
          <cell r="I1296" t="str">
            <v>Újbudai József Attila Gimnázium</v>
          </cell>
          <cell r="J1296" t="str">
            <v>Budapest XI. kerület</v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</row>
        <row r="1297">
          <cell r="I1297" t="str">
            <v>Huszár Gál Gimnázium, Általános Iskola, Alapfokú Művészeti Iskola és Óvoda</v>
          </cell>
          <cell r="J1297" t="str">
            <v>Debrecen</v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</row>
        <row r="1298">
          <cell r="I1298" t="str">
            <v>Huszár Gál Gimnázium, Általános Iskola, Alapfokú Művészeti Iskola és Óvoda</v>
          </cell>
          <cell r="J1298" t="str">
            <v>Debrecen</v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</row>
        <row r="1299">
          <cell r="I1299" t="str">
            <v>Újszászi Vörösmarty Mihály Általános Iskola</v>
          </cell>
          <cell r="J1299" t="str">
            <v>Újszász</v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</row>
        <row r="1300">
          <cell r="I1300" t="str">
            <v>Kaposvári SZC Nagyatádi Ady Endre Technikum és Gimnázium</v>
          </cell>
          <cell r="J1300" t="str">
            <v>Nagyatád</v>
          </cell>
          <cell r="AB1300" t="str">
            <v/>
          </cell>
          <cell r="AC1300" t="str">
            <v/>
          </cell>
          <cell r="AD1300">
            <v>0</v>
          </cell>
          <cell r="AE1300">
            <v>0</v>
          </cell>
        </row>
        <row r="1301">
          <cell r="I1301" t="str">
            <v>Budapesti Ward Mária Általános Iskola, Gimnázium és Zeneművészeti Szakgimnázium</v>
          </cell>
          <cell r="J1301" t="str">
            <v>Budapest V. kerület</v>
          </cell>
          <cell r="AB1301" t="str">
            <v/>
          </cell>
          <cell r="AC1301" t="str">
            <v/>
          </cell>
          <cell r="AD1301">
            <v>0</v>
          </cell>
          <cell r="AE1301">
            <v>4</v>
          </cell>
        </row>
        <row r="1302">
          <cell r="I1302" t="str">
            <v>Budapest XIII. Kerületi Ady Endre Gimnázium</v>
          </cell>
          <cell r="J1302" t="str">
            <v>Budapest XIII. kerület</v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</row>
        <row r="1303">
          <cell r="I1303" t="str">
            <v>Huszár Gál Gimnázium, Általános Iskola, Alapfokú Művészeti Iskola és Óvoda</v>
          </cell>
          <cell r="J1303" t="str">
            <v>Debrecen</v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</row>
        <row r="1304">
          <cell r="I1304" t="str">
            <v>Miskolci Herman Ottó Gimnázium</v>
          </cell>
          <cell r="J1304" t="str">
            <v>Miskolc</v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</row>
        <row r="1305">
          <cell r="I1305" t="str">
            <v>Budapest XIII. Kerületi Ady Endre Gimnázium</v>
          </cell>
          <cell r="J1305" t="str">
            <v>Budapest XIII. kerület</v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</row>
        <row r="1306">
          <cell r="I1306" t="str">
            <v>Váci Madách Imre Gimnázium</v>
          </cell>
          <cell r="J1306" t="str">
            <v>Vác</v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</row>
        <row r="1307">
          <cell r="I1307" t="str">
            <v>Szegedi Baptista Gimnázium és Technikum</v>
          </cell>
          <cell r="J1307" t="str">
            <v>Szeged</v>
          </cell>
          <cell r="AB1307" t="str">
            <v/>
          </cell>
          <cell r="AC1307" t="str">
            <v/>
          </cell>
          <cell r="AD1307">
            <v>0</v>
          </cell>
          <cell r="AE1307">
            <v>4</v>
          </cell>
        </row>
        <row r="1308">
          <cell r="I1308" t="str">
            <v>Debreceni Csokonai Vitéz Mihály Gimnázium</v>
          </cell>
          <cell r="J1308" t="str">
            <v>Debrecen</v>
          </cell>
          <cell r="AB1308" t="str">
            <v/>
          </cell>
          <cell r="AC1308" t="str">
            <v/>
          </cell>
          <cell r="AD1308">
            <v>0</v>
          </cell>
          <cell r="AE1308">
            <v>0</v>
          </cell>
        </row>
        <row r="1309">
          <cell r="I1309" t="str">
            <v>Budapesti Műszaki SZC Petrik Lajos Két Tanítási Nyelvű Technikum</v>
          </cell>
          <cell r="J1309" t="str">
            <v>Budapest XIV. kerület</v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</row>
        <row r="1310">
          <cell r="I1310" t="str">
            <v>Gyulai Erkel Ferenc Gimnázium és Kollégium</v>
          </cell>
          <cell r="J1310" t="str">
            <v>Gyula</v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</row>
        <row r="1311">
          <cell r="I1311" t="str">
            <v>Békéscsabai Andrássy Gyula Gimnázium és Kollégium</v>
          </cell>
          <cell r="J1311" t="str">
            <v>Békéscsaba</v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</row>
        <row r="1312">
          <cell r="I1312" t="str">
            <v>Békéscsabai Andrássy Gyula Gimnázium és Kollégium</v>
          </cell>
          <cell r="J1312" t="str">
            <v>Békéscsaba</v>
          </cell>
          <cell r="AB1312" t="str">
            <v/>
          </cell>
          <cell r="AC1312" t="str">
            <v/>
          </cell>
          <cell r="AD1312">
            <v>0</v>
          </cell>
          <cell r="AE1312">
            <v>0</v>
          </cell>
        </row>
        <row r="1313">
          <cell r="I1313" t="str">
            <v>Nagyboldogasszony Római Katolikus Gimnázium, Általános Iskola és Alapfokú Művészeti Iskola</v>
          </cell>
          <cell r="J1313" t="str">
            <v>Kaposvár</v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</row>
        <row r="1314">
          <cell r="I1314" t="str">
            <v>Pápai Református Kollégium Gimnáziuma, Művészeti Szakgimnáziuma és Diákotthona</v>
          </cell>
          <cell r="J1314" t="str">
            <v>Pápa</v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</row>
        <row r="1315">
          <cell r="I1315" t="str">
            <v>Székesfehérvári SZC I. István Technikum</v>
          </cell>
          <cell r="J1315" t="str">
            <v>Székesfehérvár</v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</row>
        <row r="1316">
          <cell r="I1316" t="str">
            <v>Révai Miklós Gimnázium és Kollégium</v>
          </cell>
          <cell r="J1316" t="str">
            <v>Győr</v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</row>
        <row r="1317">
          <cell r="I1317" t="str">
            <v>Váci SZC I. Géza Király Közgazdasági Technikum</v>
          </cell>
          <cell r="J1317" t="str">
            <v>Vác</v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</row>
        <row r="1318">
          <cell r="I1318" t="str">
            <v>Debreceni Ady Endre Gimnázium</v>
          </cell>
          <cell r="J1318" t="str">
            <v>Debrecen</v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</row>
        <row r="1319">
          <cell r="I1319" t="str">
            <v>Nyíregyházi Evangélikus Kossuth Lajos Gimnázium</v>
          </cell>
          <cell r="J1319" t="str">
            <v>Nyíregyháza</v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</row>
        <row r="1320">
          <cell r="I1320" t="str">
            <v>Dunaújvárosi SZC Kereskedelmi és Vendéglátóipari Technikum és Szakképző Iskola</v>
          </cell>
          <cell r="J1320" t="str">
            <v>Dunaújváros</v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</row>
        <row r="1321">
          <cell r="I1321" t="str">
            <v>Dunaújvárosi SZC Kereskedelmi és Vendéglátóipari Technikum és Szakképző Iskola</v>
          </cell>
          <cell r="J1321" t="str">
            <v>Dunaújváros</v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</row>
        <row r="1322">
          <cell r="I1322" t="str">
            <v>Nyíregyházi Evangélikus Kossuth Lajos Gimnázium</v>
          </cell>
          <cell r="J1322" t="str">
            <v>Nyíregyháza</v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</row>
        <row r="1323">
          <cell r="I1323" t="str">
            <v>Dunaújvárosi SZC Kereskedelmi és Vendéglátóipari Technikum és Szakképző Iskola</v>
          </cell>
          <cell r="J1323" t="str">
            <v>Dunaújváros</v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</row>
        <row r="1324">
          <cell r="I1324" t="str">
            <v>Zalaegerszegi SZC Keszthelyi Közgazdasági Technikum</v>
          </cell>
          <cell r="J1324" t="str">
            <v>Keszthely</v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</row>
        <row r="1325">
          <cell r="I1325" t="str">
            <v>Noszlopy Gáspár Gimnázium és Kollégium</v>
          </cell>
          <cell r="J1325" t="str">
            <v>Veszprém</v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</row>
        <row r="1326">
          <cell r="I1326" t="str">
            <v>Türr István Gimnázium és Kollégium</v>
          </cell>
          <cell r="J1326" t="str">
            <v>Pápa</v>
          </cell>
          <cell r="AB1326" t="str">
            <v/>
          </cell>
          <cell r="AC1326" t="str">
            <v/>
          </cell>
          <cell r="AD1326">
            <v>0</v>
          </cell>
          <cell r="AE1326">
            <v>2</v>
          </cell>
        </row>
        <row r="1327">
          <cell r="I1327" t="str">
            <v>Dunaújvárosi SZC Kereskedelmi és Vendéglátóipari Technikum és Szakképző Iskola</v>
          </cell>
          <cell r="J1327" t="str">
            <v>Dunaújváros</v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</row>
        <row r="1328">
          <cell r="I1328" t="str">
            <v>Budapest II. Kerületi Móricz Zsigmond Gimnázium</v>
          </cell>
          <cell r="J1328" t="str">
            <v>Budapest II. kerület</v>
          </cell>
          <cell r="AB1328" t="str">
            <v/>
          </cell>
          <cell r="AC1328" t="str">
            <v/>
          </cell>
          <cell r="AD1328">
            <v>0</v>
          </cell>
          <cell r="AE1328">
            <v>2</v>
          </cell>
        </row>
        <row r="1329">
          <cell r="I1329" t="str">
            <v>Batsányi János Gimnázium és Kollégium</v>
          </cell>
          <cell r="J1329" t="str">
            <v>Tapolca</v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</row>
        <row r="1330">
          <cell r="I1330" t="str">
            <v>Dunaújvárosi SZC Kereskedelmi és Vendéglátóipari Technikum és Szakképző Iskola</v>
          </cell>
          <cell r="J1330" t="str">
            <v>Dunaújváros</v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</row>
        <row r="1331">
          <cell r="I1331" t="str">
            <v>Dunaújvárosi SZC Dunaferr Technikum és Szakképző Iskola Apáczai Csere János utcai telephelye</v>
          </cell>
          <cell r="J1331" t="str">
            <v>Dunaújváros</v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</row>
        <row r="1332">
          <cell r="I1332" t="str">
            <v>Tóparti Gimnázium és Művészeti Szakgimnázium</v>
          </cell>
          <cell r="J1332" t="str">
            <v>Székesfehérvár</v>
          </cell>
          <cell r="AB1332" t="str">
            <v/>
          </cell>
          <cell r="AC1332" t="str">
            <v/>
          </cell>
          <cell r="AD1332">
            <v>0</v>
          </cell>
          <cell r="AE1332">
            <v>1</v>
          </cell>
        </row>
        <row r="1333">
          <cell r="I1333" t="str">
            <v>Vas Vármegyei SZC Kereskedelmi és Vendéglátó Technikum és Kollégium</v>
          </cell>
          <cell r="J1333" t="str">
            <v>Szombathely</v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</row>
        <row r="1334">
          <cell r="I1334" t="str">
            <v>Huszár Gál Gimnázium, Általános Iskola, Alapfokú Művészeti Iskola és Óvoda</v>
          </cell>
          <cell r="J1334" t="str">
            <v>Debrecen</v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</row>
        <row r="1335">
          <cell r="I1335" t="str">
            <v>Dunaújvárosi SZC Kereskedelmi és Vendéglátóipari Technikum és Szakképző Iskola</v>
          </cell>
          <cell r="J1335" t="str">
            <v>Dunaújváros</v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</row>
        <row r="1336">
          <cell r="I1336" t="str">
            <v>Pécsi Leőwey Klára Gimnázium</v>
          </cell>
          <cell r="J1336" t="str">
            <v>Pécs</v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</row>
        <row r="1337">
          <cell r="I1337" t="str">
            <v>Gyulai Erkel Ferenc Gimnázium és Kollégium</v>
          </cell>
          <cell r="J1337" t="str">
            <v>Gyula</v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</row>
        <row r="1338">
          <cell r="I1338" t="str">
            <v>Kispesti Károlyi Mihály Magyar-Spanyol Tannyelvű Gimnázium</v>
          </cell>
          <cell r="J1338" t="str">
            <v>Budapest XIX. kerület</v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</row>
        <row r="1339">
          <cell r="I1339" t="str">
            <v>Váci SZC I. Géza Király Közgazdasági Technikum</v>
          </cell>
          <cell r="J1339" t="str">
            <v>Vác</v>
          </cell>
          <cell r="AB1339" t="str">
            <v/>
          </cell>
          <cell r="AC1339" t="str">
            <v/>
          </cell>
          <cell r="AD1339">
            <v>0</v>
          </cell>
          <cell r="AE1339">
            <v>2</v>
          </cell>
        </row>
        <row r="1340">
          <cell r="I1340" t="str">
            <v>Dunaújvárosi SZC Kereskedelmi és Vendéglátóipari Technikum és Szakképző Iskola</v>
          </cell>
          <cell r="J1340" t="str">
            <v>Dunaújváros</v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</row>
        <row r="1341">
          <cell r="I1341" t="str">
            <v>Dunaújvárosi SZC Kereskedelmi és Vendéglátóipari Technikum és Szakképző Iskola</v>
          </cell>
          <cell r="J1341" t="str">
            <v>Dunaújváros</v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</row>
        <row r="1342">
          <cell r="I1342" t="str">
            <v>Szombathelyi Művészeti Szakgimnázium és Technikum</v>
          </cell>
          <cell r="J1342" t="str">
            <v>Szombathely</v>
          </cell>
          <cell r="AB1342" t="str">
            <v/>
          </cell>
          <cell r="AC1342" t="str">
            <v/>
          </cell>
          <cell r="AD1342">
            <v>0</v>
          </cell>
          <cell r="AE1342">
            <v>0</v>
          </cell>
        </row>
        <row r="1343">
          <cell r="I1343" t="str">
            <v>Győri SZC Baross Gábor Két Tanítási Nyelvű Közgazdasági Technikum</v>
          </cell>
          <cell r="J1343" t="str">
            <v>Győr</v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</row>
        <row r="1344">
          <cell r="I1344" t="str">
            <v>Dunaújvárosi Egyetem Bánki Donát Technikum</v>
          </cell>
          <cell r="J1344" t="str">
            <v>Dunaújváros</v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</row>
        <row r="1345">
          <cell r="I1345" t="str">
            <v>Dunaújvárosi SZC Kereskedelmi és Vendéglátóipari Technikum és Szakképző Iskola</v>
          </cell>
          <cell r="J1345" t="str">
            <v>Dunaújváros</v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</row>
        <row r="1346">
          <cell r="I1346" t="str">
            <v>Kispesti Károlyi Mihály Magyar-Spanyol Tannyelvű Gimnázium</v>
          </cell>
          <cell r="J1346" t="str">
            <v>Budapest XIX. kerület</v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</row>
        <row r="1347">
          <cell r="I1347" t="str">
            <v>Szombathelyi Nagy Lajos Gimnázium</v>
          </cell>
          <cell r="J1347" t="str">
            <v>Szombathely</v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</row>
        <row r="1348">
          <cell r="I1348" t="str">
            <v>Budapest XVII. Kerületi Kőrösi Csoma Sándor Általános Iskola és Gimnázium</v>
          </cell>
          <cell r="J1348" t="str">
            <v>Budapest XVII. kerület</v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</row>
        <row r="1349">
          <cell r="I1349" t="str">
            <v>Dunaújvárosi SZC Kereskedelmi és Vendéglátóipari Technikum és Szakképző Iskola</v>
          </cell>
          <cell r="J1349" t="str">
            <v>Dunaújváros</v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</row>
        <row r="1350">
          <cell r="I1350" t="str">
            <v>Pannon Oktatási Központ Gimnázium, Szakgimnázium, Technikum, Szakképző Iskola és Általános Iskola</v>
          </cell>
          <cell r="J1350" t="str">
            <v>Dunaújváros</v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</row>
        <row r="1351">
          <cell r="I1351" t="str">
            <v>Dunaújvárosi SZC Rudas Közgazdasági Technikum és Kollégium</v>
          </cell>
          <cell r="J1351" t="str">
            <v>Dunaújváros</v>
          </cell>
          <cell r="AB1351" t="str">
            <v/>
          </cell>
          <cell r="AC1351" t="str">
            <v/>
          </cell>
          <cell r="AD1351">
            <v>0</v>
          </cell>
          <cell r="AE1351">
            <v>0</v>
          </cell>
        </row>
        <row r="1352">
          <cell r="I1352" t="str">
            <v>Nagyboldogasszony Római Katolikus Gimnázium, Általános Iskola és Alapfokú Művészeti Iskola</v>
          </cell>
          <cell r="J1352" t="str">
            <v>Kaposvár</v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</row>
        <row r="1353">
          <cell r="I1353" t="str">
            <v>Huszár Gál Gimnázium, Általános Iskola, Alapfokú Művészeti Iskola és Óvoda</v>
          </cell>
          <cell r="J1353" t="str">
            <v>Debrecen</v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</row>
        <row r="1354">
          <cell r="I1354" t="str">
            <v>Kaposvári Csokonai Vitéz Mihály Általános Iskola, Gimnázium és Szakgimnázium</v>
          </cell>
          <cell r="J1354" t="str">
            <v>Kaposvár</v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</row>
        <row r="1355">
          <cell r="I1355" t="str">
            <v>Dunaújvárosi SZC Kereskedelmi és Vendéglátóipari Technikum és Szakképző Iskola</v>
          </cell>
          <cell r="J1355" t="str">
            <v>Dunaújváros</v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</row>
        <row r="1356">
          <cell r="I1356" t="str">
            <v>Debreceni Egyetem Kossuth Lajos Gyakorló Gimnáziuma és Általános Iskolája</v>
          </cell>
          <cell r="J1356" t="str">
            <v>Debrecen</v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</row>
        <row r="1357">
          <cell r="I1357" t="str">
            <v>Huszár Gál Gimnázium, Általános Iskola, Alapfokú Művészeti Iskola és Óvoda</v>
          </cell>
          <cell r="J1357" t="str">
            <v>Debrecen</v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</row>
        <row r="1358">
          <cell r="I1358" t="str">
            <v>Xántus János Két Tanítási Nyelvű Gimnázium</v>
          </cell>
          <cell r="J1358" t="str">
            <v>Budapest V. kerület</v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</row>
        <row r="1359">
          <cell r="I1359" t="str">
            <v>Kaposvári Táncsics Mihály Gimnázium</v>
          </cell>
          <cell r="J1359" t="str">
            <v>Kaposvár</v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</row>
        <row r="1360">
          <cell r="I1360" t="str">
            <v>Huszár Gál Gimnázium, Általános Iskola, Alapfokú Művészeti Iskola és Óvoda</v>
          </cell>
          <cell r="J1360" t="str">
            <v>Debrecen</v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</row>
        <row r="1361">
          <cell r="I1361" t="str">
            <v>Nyíregyházi Vasvári Pál Gimnázium</v>
          </cell>
          <cell r="J1361" t="str">
            <v>Nyíregyháza</v>
          </cell>
          <cell r="AB1361" t="str">
            <v/>
          </cell>
          <cell r="AC1361" t="str">
            <v/>
          </cell>
          <cell r="AD1361">
            <v>0</v>
          </cell>
          <cell r="AE1361">
            <v>1</v>
          </cell>
        </row>
        <row r="1362">
          <cell r="I1362" t="str">
            <v>Nagyboldogasszony Római Katolikus Gimnázium, Általános Iskola és Alapfokú Művészeti Iskola</v>
          </cell>
          <cell r="J1362" t="str">
            <v>Kaposvár</v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</row>
        <row r="1363">
          <cell r="I1363" t="str">
            <v>Batsányi János Gimnázium és Kollégium</v>
          </cell>
          <cell r="J1363" t="str">
            <v>Tapolca</v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</row>
        <row r="1364">
          <cell r="I1364" t="str">
            <v>Bethlen Gábor Általános Iskola és Gimnázium</v>
          </cell>
          <cell r="J1364" t="str">
            <v>Budapest XI. kerület</v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</row>
        <row r="1365">
          <cell r="I1365" t="str">
            <v>Huszár Gál Gimnázium, Általános Iskola, Alapfokú Művészeti Iskola és Óvoda</v>
          </cell>
          <cell r="J1365" t="str">
            <v>Debrecen</v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</row>
        <row r="1366">
          <cell r="I1366" t="str">
            <v>Premontrei Női Kanonokrend</v>
          </cell>
          <cell r="J1366" t="str">
            <v>Zsámbék</v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</row>
        <row r="1367">
          <cell r="I1367" t="str">
            <v>Szent Imre Katolikus Gimnázium, Két Tanítási Nyelvű Általános Iskola, Kollégium, Óvoda és Alapfokú Művészeti Iskola</v>
          </cell>
          <cell r="J1367" t="str">
            <v>Nyíregyháza</v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</row>
        <row r="1368">
          <cell r="I1368" t="str">
            <v>Hámori Waldorf Általános Iskola, Gimnázium és Alapfokú Művészeti Iskola</v>
          </cell>
          <cell r="J1368" t="str">
            <v>Miskolc</v>
          </cell>
          <cell r="AB1368">
            <v>0</v>
          </cell>
          <cell r="AC1368">
            <v>1</v>
          </cell>
          <cell r="AD1368" t="str">
            <v/>
          </cell>
          <cell r="AE1368" t="str">
            <v/>
          </cell>
        </row>
        <row r="1369">
          <cell r="I1369" t="str">
            <v>Óbudai Gimnázium</v>
          </cell>
          <cell r="J1369" t="str">
            <v>Budapest III. kerület</v>
          </cell>
          <cell r="AB1369">
            <v>0</v>
          </cell>
          <cell r="AC1369">
            <v>1</v>
          </cell>
          <cell r="AD1369" t="str">
            <v/>
          </cell>
          <cell r="AE1369" t="str">
            <v/>
          </cell>
        </row>
        <row r="1370">
          <cell r="I1370" t="str">
            <v>Chernel István Általános Iskola és Gimnázium</v>
          </cell>
          <cell r="J1370" t="str">
            <v>Gárdony</v>
          </cell>
          <cell r="AB1370">
            <v>0</v>
          </cell>
          <cell r="AC1370">
            <v>0</v>
          </cell>
          <cell r="AD1370" t="str">
            <v/>
          </cell>
          <cell r="AE1370" t="str">
            <v/>
          </cell>
        </row>
        <row r="1371">
          <cell r="I1371" t="str">
            <v>Szolnoki SZC Pálfy - Vízügyi Technikum</v>
          </cell>
          <cell r="J1371" t="str">
            <v>Szolnok</v>
          </cell>
          <cell r="AB1371">
            <v>0</v>
          </cell>
          <cell r="AC1371">
            <v>0</v>
          </cell>
          <cell r="AD1371" t="str">
            <v/>
          </cell>
          <cell r="AE1371" t="str">
            <v/>
          </cell>
        </row>
        <row r="1372">
          <cell r="I1372" t="str">
            <v>Szegedi Tudományegyetem Gyakorló Gimnázium és Általános Iskola</v>
          </cell>
          <cell r="J1372" t="str">
            <v>Szeged</v>
          </cell>
          <cell r="AB1372">
            <v>0</v>
          </cell>
          <cell r="AC1372">
            <v>0</v>
          </cell>
          <cell r="AD1372" t="str">
            <v/>
          </cell>
          <cell r="AE1372" t="str">
            <v/>
          </cell>
        </row>
        <row r="1373">
          <cell r="I1373" t="str">
            <v>Szolnoki SZC Pálfy - Vízügyi Technikum</v>
          </cell>
          <cell r="J1373" t="str">
            <v>Szolnok</v>
          </cell>
          <cell r="AB1373">
            <v>0</v>
          </cell>
          <cell r="AC1373">
            <v>2</v>
          </cell>
          <cell r="AD1373" t="str">
            <v/>
          </cell>
          <cell r="AE1373" t="str">
            <v/>
          </cell>
        </row>
        <row r="1374">
          <cell r="I1374" t="str">
            <v>Mosonmagyaróvári Kossuth Lajos Gimnázium és Kollégium</v>
          </cell>
          <cell r="J1374" t="str">
            <v>Mosonmagyaróvár</v>
          </cell>
          <cell r="AB1374">
            <v>0</v>
          </cell>
          <cell r="AC1374">
            <v>3</v>
          </cell>
          <cell r="AD1374" t="str">
            <v/>
          </cell>
          <cell r="AE1374" t="str">
            <v/>
          </cell>
        </row>
        <row r="1375">
          <cell r="I1375" t="str">
            <v>Budapesti Műszaki SZC Puskás Tivadar Távközlési és Informatikai Technikum</v>
          </cell>
          <cell r="J1375" t="str">
            <v>Budapest IX. kerület</v>
          </cell>
          <cell r="AB1375">
            <v>0</v>
          </cell>
          <cell r="AC1375">
            <v>0</v>
          </cell>
          <cell r="AD1375" t="str">
            <v/>
          </cell>
          <cell r="AE1375" t="str">
            <v/>
          </cell>
        </row>
        <row r="1376">
          <cell r="I1376" t="str">
            <v>Heves Vármegyei SZC Március 15. Technikum, Szakképző Iskola és Kollégium</v>
          </cell>
          <cell r="J1376" t="str">
            <v>Lőrinci</v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</row>
        <row r="1377">
          <cell r="I1377" t="str">
            <v>Pécsi Leőwey Klára Gimnázium</v>
          </cell>
          <cell r="J1377" t="str">
            <v>Pécs</v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</row>
        <row r="1378">
          <cell r="I1378" t="str">
            <v>Huszár Gál Gimnázium, Általános Iskola, Alapfokú Művészeti Iskola és Óvoda</v>
          </cell>
          <cell r="J1378" t="str">
            <v>Debrecen</v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</row>
        <row r="1379">
          <cell r="I1379" t="str">
            <v>Budapesti Gépészeti SZC Ganz Ábrahám Két Tanítási Nyelvű Technikum</v>
          </cell>
          <cell r="J1379" t="str">
            <v>Budapest XIX. kerület</v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</row>
        <row r="1380">
          <cell r="I1380" t="str">
            <v>Kispesti Deák Ferenc Gimnázium</v>
          </cell>
          <cell r="J1380" t="str">
            <v>Budapest XIX. kerület</v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</row>
        <row r="1381">
          <cell r="I1381" t="str">
            <v>Kaposvári SZC Noszlopy Gáspár Közgazdasági Technikum</v>
          </cell>
          <cell r="J1381" t="str">
            <v>Kaposvár</v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</row>
        <row r="1382">
          <cell r="I1382" t="str">
            <v>Kaposvári Csokonai Vitéz Mihály Általános Iskola, Gimnázium és Szakgimnázium</v>
          </cell>
          <cell r="J1382" t="str">
            <v>Kaposvár</v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</row>
        <row r="1383">
          <cell r="I1383" t="str">
            <v>Berzsenyi Dániel Gimnázium</v>
          </cell>
          <cell r="J1383" t="str">
            <v>Budapest XIII. kerület</v>
          </cell>
          <cell r="AB1383" t="str">
            <v/>
          </cell>
          <cell r="AC1383" t="str">
            <v/>
          </cell>
          <cell r="AD1383">
            <v>0</v>
          </cell>
          <cell r="AE1383">
            <v>4</v>
          </cell>
        </row>
        <row r="1384">
          <cell r="I1384" t="str">
            <v>Debreceni Egyetem Kossuth Lajos Gyakorló Gimnáziuma és Általános Iskolája</v>
          </cell>
          <cell r="J1384" t="str">
            <v>Debrecen</v>
          </cell>
          <cell r="AB1384" t="str">
            <v/>
          </cell>
          <cell r="AC1384" t="str">
            <v/>
          </cell>
          <cell r="AD1384">
            <v>0</v>
          </cell>
          <cell r="AE1384">
            <v>2</v>
          </cell>
        </row>
        <row r="1385">
          <cell r="I1385" t="str">
            <v>Kaposvári Csokonai Vitéz Mihály Általános Iskola, Gimnázium és Szakgimnázium</v>
          </cell>
          <cell r="J1385" t="str">
            <v>Kaposvár</v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</row>
        <row r="1386">
          <cell r="I1386" t="str">
            <v>Nagyboldogasszony Római Katolikus Gimnázium, Általános Iskola és Alapfokú Művészeti Iskola</v>
          </cell>
          <cell r="J1386" t="str">
            <v>Kaposvár</v>
          </cell>
          <cell r="AB1386" t="str">
            <v/>
          </cell>
          <cell r="AC1386" t="str">
            <v/>
          </cell>
          <cell r="AD1386">
            <v>0</v>
          </cell>
          <cell r="AE1386">
            <v>0</v>
          </cell>
        </row>
        <row r="1387">
          <cell r="I1387" t="str">
            <v>Szegedi SZC Gábor Dénes Technikum és Szakgimnázium</v>
          </cell>
          <cell r="J1387" t="str">
            <v>Szeged</v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</row>
        <row r="1388">
          <cell r="I1388" t="str">
            <v>Szolnoki SZC Vásárhelyi Pál Két Tanítási Nyelvű Technikum</v>
          </cell>
          <cell r="J1388" t="str">
            <v>Szolnok</v>
          </cell>
          <cell r="AB1388" t="str">
            <v/>
          </cell>
          <cell r="AC1388" t="str">
            <v/>
          </cell>
          <cell r="AD1388">
            <v>0</v>
          </cell>
          <cell r="AE1388">
            <v>1</v>
          </cell>
        </row>
        <row r="1389">
          <cell r="I1389" t="str">
            <v>Kodály Zoltán Ének-zenei Általános Iskola, Gimnázium és Zenei Alapfokú Művészeti Iskola</v>
          </cell>
          <cell r="J1389" t="str">
            <v>Budapest II. kerület</v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</row>
        <row r="1390">
          <cell r="I1390" t="str">
            <v>Szent Benedek Gimnázium és Technikum</v>
          </cell>
          <cell r="J1390" t="str">
            <v>Budapest VIII. kerület</v>
          </cell>
          <cell r="AB1390" t="str">
            <v/>
          </cell>
          <cell r="AC1390" t="str">
            <v/>
          </cell>
          <cell r="AD1390">
            <v>0</v>
          </cell>
          <cell r="AE1390">
            <v>10</v>
          </cell>
        </row>
        <row r="1391">
          <cell r="I1391" t="str">
            <v>Szolnoki SZC Vásárhelyi Pál Két Tanítási Nyelvű Technikum</v>
          </cell>
          <cell r="J1391" t="str">
            <v>Szolnok</v>
          </cell>
          <cell r="AB1391" t="str">
            <v/>
          </cell>
          <cell r="AC1391" t="str">
            <v/>
          </cell>
          <cell r="AD1391">
            <v>0</v>
          </cell>
          <cell r="AE1391">
            <v>0</v>
          </cell>
        </row>
        <row r="1392">
          <cell r="I1392" t="str">
            <v>Szegedi SZC Csonka János Technikum</v>
          </cell>
          <cell r="J1392" t="str">
            <v>Szeged</v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</row>
        <row r="1393">
          <cell r="I1393" t="str">
            <v>Százhalombattai Arany János Általános Iskola és Gimnázium</v>
          </cell>
          <cell r="J1393" t="str">
            <v>Százhalombatta</v>
          </cell>
          <cell r="AB1393" t="str">
            <v/>
          </cell>
          <cell r="AC1393" t="str">
            <v/>
          </cell>
          <cell r="AD1393">
            <v>0</v>
          </cell>
          <cell r="AE1393">
            <v>4</v>
          </cell>
        </row>
        <row r="1394">
          <cell r="I1394" t="str">
            <v>Nagyboldogasszony Római Katolikus Gimnázium, Általános Iskola és Alapfokú Művészeti Iskola</v>
          </cell>
          <cell r="J1394" t="str">
            <v>Kaposvár</v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</row>
        <row r="1395">
          <cell r="I1395" t="str">
            <v>Tóparti Gimnázium és Művészeti Szakgimnázium</v>
          </cell>
          <cell r="J1395" t="str">
            <v>Székesfehérvár</v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</row>
        <row r="1396">
          <cell r="I1396" t="str">
            <v>Nagyboldogasszony Római Katolikus Gimnázium, Általános Iskola és Alapfokú Művészeti Iskola</v>
          </cell>
          <cell r="J1396" t="str">
            <v>Kaposvár</v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</row>
        <row r="1397">
          <cell r="I1397" t="str">
            <v>Nagyboldogasszony Római Katolikus Gimnázium, Általános Iskola és Alapfokú Művészeti Iskola</v>
          </cell>
          <cell r="J1397" t="str">
            <v>Kaposvár</v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</row>
        <row r="1398">
          <cell r="I1398" t="str">
            <v>Nagyboldogasszony Római Katolikus Gimnázium, Általános Iskola és Alapfokú Művészeti Iskola</v>
          </cell>
          <cell r="J1398" t="str">
            <v>Kaposvár</v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</row>
        <row r="1399">
          <cell r="I1399" t="str">
            <v>Nagyboldogasszony Római Katolikus Gimnázium, Általános Iskola és Alapfokú Művészeti Iskola</v>
          </cell>
          <cell r="J1399" t="str">
            <v>Kaposvár</v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</row>
        <row r="1400">
          <cell r="I1400" t="str">
            <v>Debreceni SZC Bethlen Gábor Közgazdasági Technikum és Kollégium</v>
          </cell>
          <cell r="J1400" t="str">
            <v>Debrecen</v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</row>
        <row r="1401">
          <cell r="I1401" t="str">
            <v>Szegedi SZC Gábor Dénes Technikum és Szakgimnázium</v>
          </cell>
          <cell r="J1401" t="str">
            <v>Szeged</v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</row>
        <row r="1402">
          <cell r="I1402" t="str">
            <v>Nagyboldogasszony Római Katolikus Gimnázium, Általános Iskola és Alapfokú Művészeti Iskola</v>
          </cell>
          <cell r="J1402" t="str">
            <v>Kaposvár</v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</row>
        <row r="1403">
          <cell r="I1403" t="str">
            <v>Heves Vármegyei SZC Március 15. Technikum, Szakképző Iskola és Kollégium</v>
          </cell>
          <cell r="J1403" t="str">
            <v>Lőrinci</v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</row>
        <row r="1404">
          <cell r="I1404" t="str">
            <v>Debreceni Református Kollégium Gimnáziuma és Diákotthona</v>
          </cell>
          <cell r="J1404" t="str">
            <v>Debrecen</v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</row>
        <row r="1405">
          <cell r="I1405" t="str">
            <v>Dunaújvárosi SZC Kereskedelmi és Vendéglátóipari Technikum és Szakképző Iskola</v>
          </cell>
          <cell r="J1405" t="str">
            <v>Dunaújváros</v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</row>
        <row r="1406">
          <cell r="I1406" t="str">
            <v>Pécsi Leőwey Klára Gimnázium</v>
          </cell>
          <cell r="J1406" t="str">
            <v>Pécs</v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</row>
        <row r="1407">
          <cell r="I1407" t="str">
            <v>Sashegyi Arany János Általános Iskola és Gimnázium</v>
          </cell>
          <cell r="J1407" t="str">
            <v>Budapest XII. kerület</v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</row>
        <row r="1408">
          <cell r="I1408" t="str">
            <v>Budapest I. Kerületi Petőfi Sándor Gimnázium</v>
          </cell>
          <cell r="J1408" t="str">
            <v>Budapest I. kerület</v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</row>
        <row r="1409">
          <cell r="I1409" t="str">
            <v>Kaposvári SZC Noszlopy Gáspár Közgazdasági Technikum</v>
          </cell>
          <cell r="J1409" t="str">
            <v>Kaposvár</v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</row>
        <row r="1410">
          <cell r="I1410" t="str">
            <v>Budapesti Gazdasági SZC Dobos C. József Vendéglátóipari Technikum és Szakképző Iskola</v>
          </cell>
          <cell r="J1410" t="str">
            <v>Budapest XIII. kerület</v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</row>
        <row r="1411">
          <cell r="I1411" t="str">
            <v>Zalaegerszegi Kölcsey Ferenc Gimnázium</v>
          </cell>
          <cell r="J1411" t="str">
            <v>Zalaegerszeg</v>
          </cell>
          <cell r="AB1411" t="str">
            <v/>
          </cell>
          <cell r="AC1411" t="str">
            <v/>
          </cell>
          <cell r="AD1411">
            <v>0</v>
          </cell>
          <cell r="AE1411">
            <v>0</v>
          </cell>
        </row>
        <row r="1412">
          <cell r="I1412" t="str">
            <v>Kiskunfélegyházi Móra Ferenc Gimnázium</v>
          </cell>
          <cell r="J1412" t="str">
            <v>Kiskunfélegyháza</v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</row>
        <row r="1413">
          <cell r="I1413" t="str">
            <v>Svetits Katolikus Óvoda, Általános Iskola, Gimnázium és Kollégium</v>
          </cell>
          <cell r="J1413" t="str">
            <v>Debrecen</v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</row>
        <row r="1414">
          <cell r="I1414" t="str">
            <v>Szent László Görögkatolikus Gimnázium és Technikum</v>
          </cell>
          <cell r="J1414" t="str">
            <v>Debrecen</v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</row>
        <row r="1415">
          <cell r="I1415" t="str">
            <v>Pápai SZC Jókai Mór Közgazdasági Technikum és Kollégium</v>
          </cell>
          <cell r="J1415" t="str">
            <v>Pápa</v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</row>
        <row r="1416">
          <cell r="I1416" t="str">
            <v>Huszár Gál Gimnázium, Általános Iskola, Alapfokú Művészeti Iskola és Óvoda</v>
          </cell>
          <cell r="J1416" t="str">
            <v>Debrecen</v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</row>
        <row r="1417">
          <cell r="I1417" t="str">
            <v>Kispesti Károlyi Mihály Magyar-Spanyol Tannyelvű Gimnázium</v>
          </cell>
          <cell r="J1417" t="str">
            <v>Budapest XIX. kerület</v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</row>
        <row r="1418">
          <cell r="I1418" t="str">
            <v>Batsányi János Gimnázium és Kollégium</v>
          </cell>
          <cell r="J1418" t="str">
            <v>Tapolca</v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</row>
        <row r="1419">
          <cell r="I1419" t="str">
            <v>Alföldi ASzC Bedő Albert Erdészeti Technikum, Szakképző Iskola és Kollégium</v>
          </cell>
          <cell r="J1419" t="str">
            <v>Ásotthalom</v>
          </cell>
          <cell r="AB1419" t="str">
            <v/>
          </cell>
          <cell r="AC1419" t="str">
            <v/>
          </cell>
          <cell r="AD1419">
            <v>0</v>
          </cell>
          <cell r="AE1419">
            <v>1</v>
          </cell>
        </row>
        <row r="1420">
          <cell r="I1420" t="str">
            <v>Keszthelyi Vajda János Gimnázium</v>
          </cell>
          <cell r="J1420" t="str">
            <v>Keszthely</v>
          </cell>
          <cell r="AB1420" t="str">
            <v/>
          </cell>
          <cell r="AC1420" t="str">
            <v/>
          </cell>
          <cell r="AD1420">
            <v>0</v>
          </cell>
          <cell r="AE1420">
            <v>2</v>
          </cell>
        </row>
        <row r="1421">
          <cell r="I1421" t="str">
            <v>Huszár Gál Gimnázium, Általános Iskola, Alapfokú Művészeti Iskola és Óvoda</v>
          </cell>
          <cell r="J1421" t="str">
            <v>Debrecen</v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</row>
        <row r="1422">
          <cell r="I1422" t="str">
            <v>Napraforgó Waldorf Általános Iskola, Gimnázium és Alapfokú Művészeti Iskola</v>
          </cell>
          <cell r="J1422" t="str">
            <v>Debrecen</v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</row>
        <row r="1423">
          <cell r="I1423" t="str">
            <v>NICOLAE BĂLCESCU ROMÁN GIMNÁZIUM, ÁLTALÁNOS ISKOLA ÉS KOLLÉGIUM</v>
          </cell>
          <cell r="J1423" t="str">
            <v>Gyula</v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</row>
        <row r="1424">
          <cell r="I1424" t="str">
            <v>Nagyboldogasszony Római Katolikus Gimnázium, Általános Iskola és Alapfokú Művészeti Iskola</v>
          </cell>
          <cell r="J1424" t="str">
            <v>Kaposvár</v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</row>
        <row r="1425">
          <cell r="I1425" t="str">
            <v>NICOLAE BĂLCESCU ROMÁN GIMNÁZIUM, ÁLTALÁNOS ISKOLA ÉS KOLLÉGIUM</v>
          </cell>
          <cell r="J1425" t="str">
            <v>Gyula</v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</row>
        <row r="1426">
          <cell r="I1426" t="str">
            <v>Pannonhalmi Bencés Gimnázium és Szakkollégium</v>
          </cell>
          <cell r="J1426" t="str">
            <v>Pannonhalma</v>
          </cell>
          <cell r="AB1426" t="str">
            <v/>
          </cell>
          <cell r="AC1426" t="str">
            <v/>
          </cell>
          <cell r="AD1426">
            <v>0</v>
          </cell>
          <cell r="AE1426">
            <v>2</v>
          </cell>
        </row>
        <row r="1427">
          <cell r="I1427" t="str">
            <v>Baranya Vármegyei SZC Simonyi Károly Technikum és Szakképző Iskola</v>
          </cell>
          <cell r="J1427" t="str">
            <v>Pécs</v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</row>
        <row r="1428">
          <cell r="I1428" t="str">
            <v>Kispesti Károlyi Mihály Magyar-Spanyol Tannyelvű Gimnázium</v>
          </cell>
          <cell r="J1428" t="str">
            <v>Budapest XIX. kerület</v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</row>
        <row r="1429">
          <cell r="I1429" t="str">
            <v>Svetits Katolikus Óvoda, Általános Iskola, Gimnázium és Kollégium</v>
          </cell>
          <cell r="J1429" t="str">
            <v>Debrecen</v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</row>
        <row r="1430">
          <cell r="I1430" t="str">
            <v>Móri Táncsics Mihály Gimnázium</v>
          </cell>
          <cell r="J1430" t="str">
            <v>Mór</v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</row>
        <row r="1431">
          <cell r="I1431" t="str">
            <v>Kisalföldi ASzC Herman Ottó Környezetvédelmi és Mezőgazdasági Technikum, Szakképző Iskola és Kollégium</v>
          </cell>
          <cell r="J1431" t="str">
            <v>Szombathely</v>
          </cell>
          <cell r="AB1431" t="str">
            <v/>
          </cell>
          <cell r="AC1431" t="str">
            <v/>
          </cell>
          <cell r="AD1431">
            <v>0</v>
          </cell>
          <cell r="AE1431">
            <v>0</v>
          </cell>
        </row>
        <row r="1432">
          <cell r="I1432" t="str">
            <v>Jurisich Miklós Gimnázium és Kollégium</v>
          </cell>
          <cell r="J1432" t="str">
            <v>Kőszeg</v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</row>
        <row r="1433">
          <cell r="I1433" t="str">
            <v>Székesfehérvári SZC Széchenyi István Műszaki Technikum</v>
          </cell>
          <cell r="J1433" t="str">
            <v>Székesfehérvár</v>
          </cell>
          <cell r="AB1433" t="str">
            <v/>
          </cell>
          <cell r="AC1433" t="str">
            <v/>
          </cell>
          <cell r="AD1433">
            <v>0</v>
          </cell>
          <cell r="AE1433">
            <v>2</v>
          </cell>
        </row>
        <row r="1434">
          <cell r="I1434" t="str">
            <v>Óbudai Árpád Gimnázium</v>
          </cell>
          <cell r="J1434" t="str">
            <v>Budapest III. kerület</v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</row>
        <row r="1435">
          <cell r="I1435" t="str">
            <v>Tiszaparti Római Katolikus Általános Iskola és Gimnázium</v>
          </cell>
          <cell r="J1435" t="str">
            <v>Szolnok</v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</row>
        <row r="1436">
          <cell r="I1436" t="str">
            <v>Kispesti Károlyi Mihály Magyar-Spanyol Tannyelvű Gimnázium</v>
          </cell>
          <cell r="J1436" t="str">
            <v>Budapest XIX. kerület</v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</row>
        <row r="1437">
          <cell r="I1437" t="str">
            <v>Berzsenyi Dániel Evangélikus (Líceum) Gimnázium és Kollégium</v>
          </cell>
          <cell r="J1437" t="str">
            <v>Sopron</v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</row>
        <row r="1438">
          <cell r="I1438" t="str">
            <v>Kispesti Károlyi Mihály Magyar-Spanyol Tannyelvű Gimnázium</v>
          </cell>
          <cell r="J1438" t="str">
            <v>Budapest XIX. kerület</v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</row>
        <row r="1439">
          <cell r="I1439" t="str">
            <v>Dunaújvárosi SZC Kereskedelmi és Vendéglátóipari Technikum és Szakképző Iskola</v>
          </cell>
          <cell r="J1439" t="str">
            <v>Dunaújváros</v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</row>
        <row r="1440">
          <cell r="I1440" t="str">
            <v>Baptista Szeretetszolgálat Egyházi Jogi Személy</v>
          </cell>
          <cell r="J1440" t="str">
            <v>Tapolca</v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</row>
        <row r="1441">
          <cell r="I1441" t="str">
            <v>Huszár Gál Gimnázium, Általános Iskola, Alapfokú Művészeti Iskola és Óvoda</v>
          </cell>
          <cell r="J1441" t="str">
            <v>Debrecen</v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</row>
        <row r="1442">
          <cell r="I1442" t="str">
            <v>Szegedi SZC Vasvári Pál Gazdasági és Informatikai Technikum</v>
          </cell>
          <cell r="J1442" t="str">
            <v>Szeged</v>
          </cell>
          <cell r="AB1442" t="str">
            <v/>
          </cell>
          <cell r="AC1442" t="str">
            <v/>
          </cell>
          <cell r="AD1442">
            <v>0</v>
          </cell>
          <cell r="AE1442">
            <v>1</v>
          </cell>
        </row>
        <row r="1443">
          <cell r="I1443" t="str">
            <v>Batsányi János Gimnázium és Kollégium</v>
          </cell>
          <cell r="J1443" t="str">
            <v>Tapolca</v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</row>
        <row r="1444">
          <cell r="I1444" t="str">
            <v>Ceglédi SZC Közgazdasági és Informatikai Technikum</v>
          </cell>
          <cell r="J1444" t="str">
            <v>Cegléd</v>
          </cell>
          <cell r="AB1444" t="str">
            <v/>
          </cell>
          <cell r="AC1444" t="str">
            <v/>
          </cell>
          <cell r="AD1444">
            <v>0</v>
          </cell>
          <cell r="AE1444">
            <v>10</v>
          </cell>
        </row>
        <row r="1445">
          <cell r="I1445" t="str">
            <v>Szegedi Radnóti Miklós Kísérleti Gimnázium</v>
          </cell>
          <cell r="J1445" t="str">
            <v>Szeged</v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</row>
        <row r="1446">
          <cell r="I1446" t="str">
            <v>Batsányi János Gimnázium és Kollégium</v>
          </cell>
          <cell r="J1446" t="str">
            <v>Tapolca</v>
          </cell>
          <cell r="AB1446" t="str">
            <v/>
          </cell>
          <cell r="AC1446" t="str">
            <v/>
          </cell>
          <cell r="AD1446">
            <v>0</v>
          </cell>
          <cell r="AE1446">
            <v>1</v>
          </cell>
        </row>
        <row r="1447">
          <cell r="I1447" t="str">
            <v>Budapesti Műszaki SZC Petrik Lajos Két Tanítási Nyelvű Technikum</v>
          </cell>
          <cell r="J1447" t="str">
            <v>Budapest XIV. kerület</v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</row>
        <row r="1448">
          <cell r="I1448" t="str">
            <v>Árpád-házi Szent Erzsébet Gimnázium, Óvoda és Általános Iskola</v>
          </cell>
          <cell r="J1448" t="str">
            <v>Esztergom</v>
          </cell>
          <cell r="AB1448" t="str">
            <v/>
          </cell>
          <cell r="AC1448" t="str">
            <v/>
          </cell>
          <cell r="AD1448">
            <v>0</v>
          </cell>
          <cell r="AE1448">
            <v>0</v>
          </cell>
        </row>
        <row r="1449">
          <cell r="I1449" t="str">
            <v>Székesfehérvári SZC Széchenyi István Műszaki Technikum</v>
          </cell>
          <cell r="J1449" t="str">
            <v>Székesfehérvár</v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</row>
        <row r="1450">
          <cell r="I1450" t="str">
            <v>Batsányi János Gimnázium és Kollégium</v>
          </cell>
          <cell r="J1450" t="str">
            <v>Tapolca</v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</row>
        <row r="1451">
          <cell r="I1451" t="str">
            <v>Székesfehérvári SZC Vörösmarty Mihály Technikum és Szakképző Iskola</v>
          </cell>
          <cell r="J1451" t="str">
            <v>Székesfehérvár</v>
          </cell>
          <cell r="AB1451" t="str">
            <v/>
          </cell>
          <cell r="AC1451" t="str">
            <v/>
          </cell>
          <cell r="AD1451">
            <v>0</v>
          </cell>
          <cell r="AE1451">
            <v>1</v>
          </cell>
        </row>
        <row r="1452">
          <cell r="I1452" t="str">
            <v>Nagyboldogasszony Római Katolikus Gimnázium, Általános Iskola és Alapfokú Művészeti Iskola</v>
          </cell>
          <cell r="J1452" t="str">
            <v>Kaposvár</v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</row>
        <row r="1453">
          <cell r="I1453" t="str">
            <v>Tóparti Gimnázium és Művészeti Szakgimnázium</v>
          </cell>
          <cell r="J1453" t="str">
            <v>Székesfehérvár</v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</row>
        <row r="1454">
          <cell r="I1454" t="str">
            <v>Kispesti Károlyi Mihály Magyar-Spanyol Tannyelvű Gimnázium</v>
          </cell>
          <cell r="J1454" t="str">
            <v>Budapest XIX. kerület</v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</row>
        <row r="1455">
          <cell r="I1455" t="str">
            <v>Debreceni Református Kollégium Gimnáziuma és Diákotthona</v>
          </cell>
          <cell r="J1455" t="str">
            <v>Debrecen</v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</row>
        <row r="1456">
          <cell r="I1456" t="str">
            <v>Huszár Gál Gimnázium, Általános Iskola, Alapfokú Művészeti Iskola és Óvoda</v>
          </cell>
          <cell r="J1456" t="str">
            <v>Debrecen</v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</row>
        <row r="1457">
          <cell r="I1457" t="str">
            <v>Magyarországi Metodista Egyház</v>
          </cell>
          <cell r="J1457" t="str">
            <v>Budapest XIII. kerület</v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</row>
        <row r="1458">
          <cell r="I1458" t="str">
            <v>Nyíregyházi Kölcsey Ferenc Gimnázium</v>
          </cell>
          <cell r="J1458" t="str">
            <v>Nyíregyháza</v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</row>
        <row r="1459">
          <cell r="I1459" t="str">
            <v>Győri SZC Hild József Építőipari Technikum</v>
          </cell>
          <cell r="J1459" t="str">
            <v>Győr</v>
          </cell>
          <cell r="AB1459">
            <v>0</v>
          </cell>
          <cell r="AC1459">
            <v>1</v>
          </cell>
          <cell r="AD1459" t="str">
            <v/>
          </cell>
          <cell r="AE1459" t="str">
            <v/>
          </cell>
        </row>
        <row r="1460">
          <cell r="I1460" t="str">
            <v>Debreceni Csokonai Vitéz Mihály Gimnázium</v>
          </cell>
          <cell r="J1460" t="str">
            <v>Debrecen</v>
          </cell>
          <cell r="AB1460">
            <v>0</v>
          </cell>
          <cell r="AC1460">
            <v>3</v>
          </cell>
          <cell r="AD1460" t="str">
            <v/>
          </cell>
          <cell r="AE1460" t="str">
            <v/>
          </cell>
        </row>
        <row r="1461">
          <cell r="I1461" t="str">
            <v>Tóparti Gimnázium és Művészeti Szakgimnázium</v>
          </cell>
          <cell r="J1461" t="str">
            <v>Székesfehérvár</v>
          </cell>
          <cell r="AB1461">
            <v>0</v>
          </cell>
          <cell r="AC1461">
            <v>2</v>
          </cell>
          <cell r="AD1461" t="str">
            <v/>
          </cell>
          <cell r="AE1461" t="str">
            <v/>
          </cell>
        </row>
        <row r="1462">
          <cell r="I1462" t="str">
            <v>Kodolányi János Gimnázium</v>
          </cell>
          <cell r="J1462" t="str">
            <v>Székesfehérvár</v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</row>
        <row r="1463">
          <cell r="I1463" t="str">
            <v>Kürt Alapítványi Gimnázium</v>
          </cell>
          <cell r="J1463" t="str">
            <v>Budapest XI. kerület</v>
          </cell>
          <cell r="AB1463">
            <v>0</v>
          </cell>
          <cell r="AC1463">
            <v>0</v>
          </cell>
          <cell r="AD1463" t="str">
            <v/>
          </cell>
          <cell r="AE1463" t="str">
            <v/>
          </cell>
        </row>
        <row r="1464">
          <cell r="I1464" t="str">
            <v>Dunaújvárosi SZC Kereskedelmi és Vendéglátóipari Technikum és Szakképző Iskola</v>
          </cell>
          <cell r="J1464" t="str">
            <v>Dunaújváros</v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</row>
        <row r="1465">
          <cell r="I1465" t="str">
            <v>Baranya Vármegyei SZC Zsolnay Vilmos Technikum és Szakképző Iskola</v>
          </cell>
          <cell r="J1465" t="str">
            <v>Pécs</v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</row>
        <row r="1466">
          <cell r="I1466" t="str">
            <v>Berzsenyi Dániel Gimnázium</v>
          </cell>
          <cell r="J1466" t="str">
            <v>Budapest XIII. kerület</v>
          </cell>
          <cell r="AB1466" t="str">
            <v/>
          </cell>
          <cell r="AC1466" t="str">
            <v/>
          </cell>
          <cell r="AD1466">
            <v>0</v>
          </cell>
          <cell r="AE1466">
            <v>2</v>
          </cell>
        </row>
        <row r="1467">
          <cell r="I1467" t="str">
            <v>Szegedi Tudományegyetem Gyakorló Gimnázium és Általános Iskola</v>
          </cell>
          <cell r="J1467" t="str">
            <v>Szeged</v>
          </cell>
          <cell r="AB1467" t="str">
            <v/>
          </cell>
          <cell r="AC1467" t="str">
            <v/>
          </cell>
          <cell r="AD1467">
            <v>0</v>
          </cell>
          <cell r="AE1467">
            <v>0</v>
          </cell>
        </row>
        <row r="1468">
          <cell r="I1468" t="str">
            <v>Napraforgó Waldorf Általános Iskola, Gimnázium és Alapfokú Művészeti Iskola</v>
          </cell>
          <cell r="J1468" t="str">
            <v>Debrecen</v>
          </cell>
          <cell r="AB1468" t="str">
            <v/>
          </cell>
          <cell r="AC1468" t="str">
            <v/>
          </cell>
          <cell r="AD1468">
            <v>0</v>
          </cell>
          <cell r="AE1468">
            <v>1</v>
          </cell>
        </row>
        <row r="1469">
          <cell r="I1469" t="str">
            <v>Dunaújvárosi SZC Kereskedelmi és Vendéglátóipari Technikum és Szakképző Iskola</v>
          </cell>
          <cell r="J1469" t="str">
            <v>Dunaújváros</v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</row>
        <row r="1470">
          <cell r="I1470" t="str">
            <v>Szegedi Tudományegyetem Gyakorló Gimnázium és Általános Iskola</v>
          </cell>
          <cell r="J1470" t="str">
            <v>Szeged</v>
          </cell>
          <cell r="AB1470" t="str">
            <v/>
          </cell>
          <cell r="AC1470" t="str">
            <v/>
          </cell>
          <cell r="AD1470">
            <v>0</v>
          </cell>
          <cell r="AE1470">
            <v>0</v>
          </cell>
        </row>
        <row r="1471">
          <cell r="I1471" t="str">
            <v>Fényi Gyula Jezsuita Gimnázium, Kollégium és Óvoda</v>
          </cell>
          <cell r="J1471" t="str">
            <v>Miskolc</v>
          </cell>
          <cell r="AB1471" t="str">
            <v/>
          </cell>
          <cell r="AC1471" t="str">
            <v/>
          </cell>
          <cell r="AD1471">
            <v>0</v>
          </cell>
          <cell r="AE1471">
            <v>2</v>
          </cell>
        </row>
        <row r="1472">
          <cell r="I1472" t="str">
            <v>Baranya Vármegyei SZC Zsolnay Vilmos Technikum és Szakképző Iskola</v>
          </cell>
          <cell r="J1472" t="str">
            <v>Pécs</v>
          </cell>
          <cell r="AB1472" t="str">
            <v/>
          </cell>
          <cell r="AC1472" t="str">
            <v/>
          </cell>
          <cell r="AD1472">
            <v>0</v>
          </cell>
          <cell r="AE1472">
            <v>0</v>
          </cell>
        </row>
        <row r="1473">
          <cell r="I1473" t="str">
            <v>Budapesti Komplex SZC Kreatív Technikum</v>
          </cell>
          <cell r="J1473" t="str">
            <v>Budapest XIII. kerület</v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</row>
        <row r="1474">
          <cell r="I1474" t="str">
            <v>Szent István Gimnázium</v>
          </cell>
          <cell r="J1474" t="str">
            <v>Budapest XIV. kerület</v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</row>
        <row r="1475">
          <cell r="I1475" t="str">
            <v>Premontrei Szakgimnázium, Technikum és Kollégium</v>
          </cell>
          <cell r="J1475" t="str">
            <v>Keszthely</v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</row>
        <row r="1476">
          <cell r="I1476" t="str">
            <v>Dunaújvárosi SZC Kereskedelmi és Vendéglátóipari Technikum és Szakképző Iskola</v>
          </cell>
          <cell r="J1476" t="str">
            <v>Dunaújváros</v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</row>
        <row r="1477">
          <cell r="I1477" t="str">
            <v>Xántus János Két Tanítási Nyelvű Gimnázium</v>
          </cell>
          <cell r="J1477" t="str">
            <v>Budapest V. kerület</v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</row>
        <row r="1478">
          <cell r="I1478" t="str">
            <v>Budapesti Osztrák Iskola - Osztrák Felsőreál Gimnázium</v>
          </cell>
          <cell r="J1478" t="str">
            <v>Budapest XII. kerület</v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</row>
        <row r="1479">
          <cell r="I1479" t="str">
            <v>Premontrei Rendi Szent Norbert Gimnázium</v>
          </cell>
          <cell r="J1479" t="str">
            <v>Szombathely</v>
          </cell>
          <cell r="AB1479" t="str">
            <v/>
          </cell>
          <cell r="AC1479" t="str">
            <v/>
          </cell>
          <cell r="AD1479">
            <v>0</v>
          </cell>
          <cell r="AE1479">
            <v>0</v>
          </cell>
        </row>
        <row r="1480">
          <cell r="I1480" t="str">
            <v>Dunaújvárosi SZC Kereskedelmi és Vendéglátóipari Technikum és Szakképző Iskola</v>
          </cell>
          <cell r="J1480" t="str">
            <v>Dunaújváros</v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</row>
        <row r="1481">
          <cell r="I1481" t="str">
            <v>Huszár Gál Gimnázium, Általános Iskola, Alapfokú Művészeti Iskola és Óvoda</v>
          </cell>
          <cell r="J1481" t="str">
            <v>Debrecen</v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</row>
        <row r="1482">
          <cell r="I1482" t="str">
            <v>Huszár Gál Gimnázium, Általános Iskola, Alapfokú Művészeti Iskola és Óvoda</v>
          </cell>
          <cell r="J1482" t="str">
            <v>Debrecen</v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</row>
        <row r="1483">
          <cell r="I1483" t="str">
            <v>Heves Vármegyei SZC Március 15. Technikum, Szakképző Iskola és Kollégium</v>
          </cell>
          <cell r="J1483" t="str">
            <v>Lőrinci</v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</row>
        <row r="1484">
          <cell r="I1484" t="str">
            <v>Budapesti Műszaki SZC Than Károly Ökoiskola és Technikum</v>
          </cell>
          <cell r="J1484" t="str">
            <v>Budapest II. kerület</v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</row>
        <row r="1485">
          <cell r="I1485" t="str">
            <v>Székesfehérvári Teleki Blanka Gimnázium és Általános Iskola</v>
          </cell>
          <cell r="J1485" t="str">
            <v>Székesfehérvár</v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</row>
        <row r="1486">
          <cell r="I1486" t="str">
            <v>Dunaújvárosi SZC Kereskedelmi és Vendéglátóipari Technikum és Szakképző Iskola</v>
          </cell>
          <cell r="J1486" t="str">
            <v>Dunaújváros</v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</row>
        <row r="1487">
          <cell r="I1487" t="str">
            <v>Vas Megyei SZC Horváth Boldizsár Közgazdasági és Informatikai Technikum</v>
          </cell>
          <cell r="J1487" t="str">
            <v>Szombathely</v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</row>
        <row r="1488">
          <cell r="I1488" t="str">
            <v>Székesfehérvári Teleki Blanka Gimnázium és Általános Iskola</v>
          </cell>
          <cell r="J1488" t="str">
            <v>Székesfehérvár</v>
          </cell>
          <cell r="AB1488" t="str">
            <v/>
          </cell>
          <cell r="AC1488" t="str">
            <v/>
          </cell>
          <cell r="AD1488">
            <v>0</v>
          </cell>
          <cell r="AE1488">
            <v>1</v>
          </cell>
        </row>
        <row r="1489">
          <cell r="I1489" t="str">
            <v>Kiskunfélegyházi Móra Ferenc Gimnázium</v>
          </cell>
          <cell r="J1489" t="str">
            <v>Kiskunfélegyháza</v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</row>
        <row r="1490">
          <cell r="I1490" t="str">
            <v>Huszár Gál Gimnázium, Általános Iskola, Alapfokú Művészeti Iskola és Óvoda</v>
          </cell>
          <cell r="J1490" t="str">
            <v>Debrecen</v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</row>
        <row r="1491">
          <cell r="I1491" t="str">
            <v>Huszár Gál Gimnázium, Általános Iskola, Alapfokú Művészeti Iskola és Óvoda</v>
          </cell>
          <cell r="J1491" t="str">
            <v>Debrecen</v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</row>
        <row r="1492">
          <cell r="I1492" t="str">
            <v>Veresegyházi Katolikus Gimnázium</v>
          </cell>
          <cell r="J1492" t="str">
            <v>Veresegyház</v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</row>
        <row r="1493">
          <cell r="I1493" t="str">
            <v>Kispesti Károlyi Mihály Magyar-Spanyol Tannyelvű Gimnázium</v>
          </cell>
          <cell r="J1493" t="str">
            <v>Budapest XIX. kerület</v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</row>
        <row r="1494">
          <cell r="I1494" t="str">
            <v>Zalaegerszegi SZC Keszthelyi Közgazdasági Technikum</v>
          </cell>
          <cell r="J1494" t="str">
            <v>Keszthely</v>
          </cell>
          <cell r="AB1494" t="str">
            <v/>
          </cell>
          <cell r="AC1494" t="str">
            <v/>
          </cell>
          <cell r="AD1494">
            <v>0</v>
          </cell>
          <cell r="AE1494">
            <v>1</v>
          </cell>
        </row>
        <row r="1495">
          <cell r="I1495" t="str">
            <v>Kispesti Károlyi Mihály Magyar-Spanyol Tannyelvű Gimnázium</v>
          </cell>
          <cell r="J1495" t="str">
            <v>Budapest XIX. kerület</v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</row>
        <row r="1496">
          <cell r="I1496" t="str">
            <v>Váci Madách Imre Gimnázium</v>
          </cell>
          <cell r="J1496" t="str">
            <v>Vác</v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</row>
        <row r="1497">
          <cell r="I1497" t="str">
            <v>Kispesti Károlyi Mihály Magyar-Spanyol Tannyelvű Gimnázium</v>
          </cell>
          <cell r="J1497" t="str">
            <v>Budapest XIX. kerület</v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</row>
        <row r="1498">
          <cell r="I1498" t="str">
            <v>Keszthelyi Vajda János Gimnázium</v>
          </cell>
          <cell r="J1498" t="str">
            <v>Keszthely</v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</row>
        <row r="1499">
          <cell r="I1499" t="str">
            <v>Újbudai József Attila Gimnázium</v>
          </cell>
          <cell r="J1499" t="str">
            <v>Budapest XI. kerület</v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</row>
        <row r="1500">
          <cell r="I1500" t="str">
            <v>Esztergomi Dobó Katalin Gimnázium</v>
          </cell>
          <cell r="J1500" t="str">
            <v>Esztergom</v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</row>
        <row r="1501">
          <cell r="I1501" t="str">
            <v>Százhalombattai Arany János Általános Iskola és Gimnázium</v>
          </cell>
          <cell r="J1501" t="str">
            <v>Százhalombatta</v>
          </cell>
          <cell r="AB1501" t="str">
            <v/>
          </cell>
          <cell r="AC1501" t="str">
            <v/>
          </cell>
          <cell r="AD1501">
            <v>0</v>
          </cell>
          <cell r="AE1501">
            <v>4</v>
          </cell>
        </row>
        <row r="1502">
          <cell r="I1502" t="str">
            <v>Tóparti Gimnázium és Művészeti Szakgimnázium</v>
          </cell>
          <cell r="J1502" t="str">
            <v>Székesfehérvár</v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</row>
        <row r="1503">
          <cell r="I1503" t="str">
            <v>Dunaújvárosi SZC Kereskedelmi és Vendéglátóipari Technikum és Szakképző Iskola</v>
          </cell>
          <cell r="J1503" t="str">
            <v>Dunaújváros</v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</row>
        <row r="1504">
          <cell r="I1504" t="str">
            <v>Sashegyi Arany János Általános Iskola és Gimnázium</v>
          </cell>
          <cell r="J1504" t="str">
            <v>Budapest XII. kerület</v>
          </cell>
          <cell r="AB1504" t="str">
            <v/>
          </cell>
          <cell r="AC1504" t="str">
            <v/>
          </cell>
          <cell r="AD1504">
            <v>0</v>
          </cell>
          <cell r="AE1504">
            <v>6</v>
          </cell>
        </row>
        <row r="1505">
          <cell r="I1505" t="str">
            <v>Patrona Hungariae Általános Iskola, Gimnázium, Kollégium és Alapfokú Művészeti Iskola</v>
          </cell>
          <cell r="J1505" t="str">
            <v>Budapest IX. kerület</v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</row>
        <row r="1506">
          <cell r="I1506" t="str">
            <v>Huszár Gál Gimnázium, Általános Iskola, Alapfokú Művészeti Iskola és Óvoda</v>
          </cell>
          <cell r="J1506" t="str">
            <v>Debrecen</v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</row>
        <row r="1507">
          <cell r="I1507" t="str">
            <v>Arany János Református Gimnázium és Kollégium</v>
          </cell>
          <cell r="J1507" t="str">
            <v>Nagykőrös</v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</row>
        <row r="1508">
          <cell r="I1508" t="str">
            <v>Dunaújvárosi SZC Dunaferr Technikum és Szakképző Iskola Apáczai Csere János utcai telephelye</v>
          </cell>
          <cell r="J1508" t="str">
            <v>Dunaújváros</v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</row>
        <row r="1509">
          <cell r="I1509" t="str">
            <v>Kispesti Károlyi Mihály Magyar-Spanyol Tannyelvű Gimnázium</v>
          </cell>
          <cell r="J1509" t="str">
            <v>Budapest XIX. kerület</v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</row>
        <row r="1510">
          <cell r="I1510" t="str">
            <v>Dunaújvárosi SZC Dunaferr Technikum és Szakképző Iskola Apáczai Csere János utcai telephelye</v>
          </cell>
          <cell r="J1510" t="str">
            <v>Dunaújváros</v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</row>
        <row r="1511">
          <cell r="I1511" t="str">
            <v>Premontrei Női Kanonokrend</v>
          </cell>
          <cell r="J1511" t="str">
            <v>Zsámbék</v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</row>
        <row r="1512">
          <cell r="I1512" t="str">
            <v>Heves Vármegyei SZC Március 15. Technikum, Szakképző Iskola és Kollégium</v>
          </cell>
          <cell r="J1512" t="str">
            <v>Lőrinci</v>
          </cell>
          <cell r="AB1512" t="str">
            <v/>
          </cell>
          <cell r="AC1512" t="str">
            <v/>
          </cell>
          <cell r="AD1512">
            <v>0</v>
          </cell>
          <cell r="AE1512">
            <v>0</v>
          </cell>
        </row>
        <row r="1513">
          <cell r="I1513" t="str">
            <v>Huszár Gál Gimnázium, Általános Iskola, Alapfokú Művészeti Iskola és Óvoda</v>
          </cell>
          <cell r="J1513" t="str">
            <v>Debrecen</v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</row>
        <row r="1514">
          <cell r="I1514" t="str">
            <v>Budaörsi Illyés Gyula Gimnázium, Technikum és Szakképző Iskola</v>
          </cell>
          <cell r="J1514" t="str">
            <v>Budaörs</v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</row>
        <row r="1515">
          <cell r="I1515" t="str">
            <v>Fóti Népművészeti Szakgimnázium és Gimnázium</v>
          </cell>
          <cell r="J1515" t="str">
            <v>Fót</v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</row>
        <row r="1516">
          <cell r="I1516" t="str">
            <v>Premontrei Rendi Szent Norbert Gimnázium</v>
          </cell>
          <cell r="J1516" t="str">
            <v>Szombathely</v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</row>
        <row r="1517">
          <cell r="I1517" t="str">
            <v>Kispesti Károlyi Mihály Magyar-Spanyol Tannyelvű Gimnázium</v>
          </cell>
          <cell r="J1517" t="str">
            <v>Budapest XIX. kerület</v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</row>
        <row r="1518">
          <cell r="I1518" t="str">
            <v>Kispesti Károlyi Mihály Magyar-Spanyol Tannyelvű Gimnázium</v>
          </cell>
          <cell r="J1518" t="str">
            <v>Budapest XIX. kerület</v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</row>
        <row r="1519">
          <cell r="I1519" t="str">
            <v>Kispesti Károlyi Mihály Magyar-Spanyol Tannyelvű Gimnázium</v>
          </cell>
          <cell r="J1519" t="str">
            <v>Budapest XIX. kerület</v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</row>
        <row r="1520">
          <cell r="I1520" t="str">
            <v>Kaposvári SZC Nagyatádi Ady Endre Technikum és Gimnázium</v>
          </cell>
          <cell r="J1520" t="str">
            <v>Nagyatád</v>
          </cell>
          <cell r="AB1520" t="str">
            <v/>
          </cell>
          <cell r="AC1520" t="str">
            <v/>
          </cell>
          <cell r="AD1520">
            <v>0</v>
          </cell>
          <cell r="AE1520">
            <v>1</v>
          </cell>
        </row>
        <row r="1521">
          <cell r="I1521" t="str">
            <v>Baranya Vármegyei SZC Zsolnay Vilmos Technikum és Szakképző Iskola</v>
          </cell>
          <cell r="J1521" t="str">
            <v>Pécs</v>
          </cell>
          <cell r="AB1521" t="str">
            <v/>
          </cell>
          <cell r="AC1521" t="str">
            <v/>
          </cell>
          <cell r="AD1521">
            <v>0</v>
          </cell>
          <cell r="AE1521">
            <v>0</v>
          </cell>
        </row>
        <row r="1522">
          <cell r="I1522" t="str">
            <v>Huszár Gál Gimnázium, Általános Iskola, Alapfokú Művészeti Iskola és Óvoda</v>
          </cell>
          <cell r="J1522" t="str">
            <v>Debrecen</v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</row>
        <row r="1523">
          <cell r="I1523" t="str">
            <v>Kodály Zoltán Ének-zenei Általános Iskola, Gimnázium és Zenei Alapfokú Művészeti Iskola</v>
          </cell>
          <cell r="J1523" t="str">
            <v>Budapest II. kerület</v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</row>
        <row r="1524">
          <cell r="I1524" t="str">
            <v>Huszár Gál Gimnázium, Általános Iskola, Alapfokú Művészeti Iskola és Óvoda</v>
          </cell>
          <cell r="J1524" t="str">
            <v>Debrecen</v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</row>
        <row r="1525">
          <cell r="I1525" t="str">
            <v>Barcsi Széchényi Ferenc Gimnázium és Kollégium</v>
          </cell>
          <cell r="J1525" t="str">
            <v>Barcs</v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</row>
        <row r="1526">
          <cell r="I1526" t="str">
            <v>Berzsenyi Dániel Gimnázium</v>
          </cell>
          <cell r="J1526" t="str">
            <v>Budapest XIII. kerület</v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</row>
        <row r="1527">
          <cell r="I1527" t="str">
            <v>Gyulai Erkel Ferenc Gimnázium és Kollégium</v>
          </cell>
          <cell r="J1527" t="str">
            <v>Gyula</v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1ED7-A142-4DE8-A6C5-CD71E1B808C1}">
  <dimension ref="A1:T1000"/>
  <sheetViews>
    <sheetView tabSelected="1" workbookViewId="0">
      <selection activeCell="G23" sqref="G23"/>
    </sheetView>
  </sheetViews>
  <sheetFormatPr defaultColWidth="12.6640625" defaultRowHeight="14.4" x14ac:dyDescent="0.3"/>
  <cols>
    <col min="1" max="1" width="4.33203125" customWidth="1"/>
    <col min="2" max="2" width="55.21875" customWidth="1"/>
    <col min="6" max="6" width="2.77734375" customWidth="1"/>
    <col min="7" max="7" width="64.33203125" customWidth="1"/>
    <col min="12" max="12" width="61.109375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2" t="s">
        <v>3</v>
      </c>
      <c r="F1" s="1" t="s">
        <v>0</v>
      </c>
      <c r="G1" s="1" t="s">
        <v>4</v>
      </c>
      <c r="H1" s="1"/>
      <c r="I1" s="1" t="s">
        <v>2</v>
      </c>
      <c r="J1" s="1" t="s">
        <v>3</v>
      </c>
      <c r="L1" s="3" t="str">
        <f ca="1">IFERROR(__xludf.DUMMYFUNCTION("UNIQUE('Nevezések'!I:I)"),"")</f>
        <v/>
      </c>
      <c r="M1" s="3" t="s">
        <v>5</v>
      </c>
      <c r="N1" s="4" t="s">
        <v>6</v>
      </c>
      <c r="O1" s="4" t="s">
        <v>7</v>
      </c>
      <c r="P1" s="4"/>
      <c r="Q1" s="4"/>
      <c r="R1" s="4"/>
      <c r="S1" s="4"/>
      <c r="T1" s="4"/>
    </row>
    <row r="2" spans="1:20" x14ac:dyDescent="0.3">
      <c r="A2" s="5">
        <v>1</v>
      </c>
      <c r="B2" s="5" t="str">
        <f ca="1">IFERROR(__xludf.DUMMYFUNCTION("SORT(filter(L2:M363,M2:M363&gt;0),2,false)"),"Pécsi Belvárosi Általános Iskola")</f>
        <v>Pécsi Belvárosi Általános Iskola</v>
      </c>
      <c r="C2" s="2">
        <f ca="1">IFERROR(__xludf.DUMMYFUNCTION("""COMPUTED_VALUE"""),6)</f>
        <v>6</v>
      </c>
      <c r="D2" s="2" t="str">
        <f ca="1">IF(B2&lt;&gt;"", VLOOKUP(B2,[1]Nevezések!I:J,2,FALSE),"")</f>
        <v>Pécs</v>
      </c>
      <c r="F2" s="5">
        <v>1</v>
      </c>
      <c r="G2" s="2" t="str">
        <f ca="1">IFERROR(__xludf.DUMMYFUNCTION("SORT(filter(L2:N363,N2:N363&gt;0),3,false)"),"Debreceni Egyetem Kossuth Lajos Gyakorló Gimnáziuma és Általános Iskolája")</f>
        <v>Debreceni Egyetem Kossuth Lajos Gyakorló Gimnáziuma és Általános Iskolája</v>
      </c>
      <c r="H2" s="2">
        <f ca="1">IFERROR(__xludf.DUMMYFUNCTION("""COMPUTED_VALUE"""),0)</f>
        <v>0</v>
      </c>
      <c r="I2" s="2">
        <f ca="1">IFERROR(__xludf.DUMMYFUNCTION("""COMPUTED_VALUE"""),5)</f>
        <v>5</v>
      </c>
      <c r="J2" s="2" t="str">
        <f ca="1">IF(G2&lt;&gt;"", VLOOKUP(G2,[1]Nevezések!I:J,2,FALSE),"")</f>
        <v>Debrecen</v>
      </c>
      <c r="L2" s="4" t="str">
        <f ca="1">IFERROR(__xludf.DUMMYFUNCTION("""COMPUTED_VALUE"""),"Seregélyesi Baptista Általános Iskola és Alapfokú Művészeti Iskola")</f>
        <v>Seregélyesi Baptista Általános Iskola és Alapfokú Művészeti Iskola</v>
      </c>
      <c r="M2" s="6">
        <f ca="1">IF( ISERROR(SUMIF([1]Nevezések!I:I,L2,[1]Nevezések!AB:AB)),0,SUMIF([1]Nevezések!I:I,L2,[1]Nevezések!AB:AB))</f>
        <v>3</v>
      </c>
      <c r="N2" s="6">
        <f ca="1">IF( ISERROR(SUMIF([1]Nevezések!I:I,L2,[1]Nevezések!AD:AD)),0,SUMIF([1]Nevezések!I:I,L2,[1]Nevezések!AC:AD))</f>
        <v>0</v>
      </c>
      <c r="O2" s="4">
        <f ca="1">SUMIF([1]Nevezések!$I$1:$V$1250,L2,[1]Nevezések!$V$1:$V$1250)</f>
        <v>14</v>
      </c>
      <c r="P2" s="4"/>
      <c r="Q2" s="4"/>
      <c r="R2" s="4"/>
      <c r="S2" s="4"/>
      <c r="T2" s="4"/>
    </row>
    <row r="3" spans="1:20" x14ac:dyDescent="0.3">
      <c r="A3" s="2">
        <f t="shared" ref="A3:A60" ca="1" si="0">IF(B3&lt;&gt;"",IF(C2=C3,A2,A2+1),"")</f>
        <v>1</v>
      </c>
      <c r="B3" s="2" t="str">
        <f ca="1">IFERROR(__xludf.DUMMYFUNCTION("""COMPUTED_VALUE"""),"Tóparti Gimnázium és Művészeti Szakgimnázium")</f>
        <v>Tóparti Gimnázium és Művészeti Szakgimnázium</v>
      </c>
      <c r="C3" s="2">
        <f ca="1">IFERROR(__xludf.DUMMYFUNCTION("""COMPUTED_VALUE"""),6)</f>
        <v>6</v>
      </c>
      <c r="D3" s="2" t="str">
        <f ca="1">IF(B3&lt;&gt;"", VLOOKUP(B3,[1]Nevezések!I:J,2,FALSE),"")</f>
        <v>Székesfehérvár</v>
      </c>
      <c r="F3" s="2">
        <f t="shared" ref="F3:F60" ca="1" si="1">IF(G3&lt;&gt;"",IF(I2=I3,F2,F2+1),"")</f>
        <v>2</v>
      </c>
      <c r="G3" s="2" t="str">
        <f ca="1">IFERROR(__xludf.DUMMYFUNCTION("""COMPUTED_VALUE"""),"Tóparti Gimnázium és Művészeti Szakgimnázium")</f>
        <v>Tóparti Gimnázium és Művészeti Szakgimnázium</v>
      </c>
      <c r="H3" s="2">
        <f ca="1">IFERROR(__xludf.DUMMYFUNCTION("""COMPUTED_VALUE"""),6)</f>
        <v>6</v>
      </c>
      <c r="I3" s="2">
        <f ca="1">IFERROR(__xludf.DUMMYFUNCTION("""COMPUTED_VALUE"""),4)</f>
        <v>4</v>
      </c>
      <c r="J3" s="2" t="str">
        <f ca="1">IF(G3&lt;&gt;"", VLOOKUP(G3,[1]Nevezések!I:J,2,FALSE),"")</f>
        <v>Székesfehérvár</v>
      </c>
      <c r="L3" s="4" t="str">
        <f ca="1">IFERROR(__xludf.DUMMYFUNCTION("""COMPUTED_VALUE"""),"Huszár Gál Gimnázium, Általános Iskola, Alapfokú Művészeti Iskola és Óvoda")</f>
        <v>Huszár Gál Gimnázium, Általános Iskola, Alapfokú Művészeti Iskola és Óvoda</v>
      </c>
      <c r="M3" s="6">
        <f ca="1">IF( ISERROR(SUMIF([1]Nevezések!I:I,L3,[1]Nevezések!AB:AB)),0,SUMIF([1]Nevezések!I:I,L3,[1]Nevezések!AB:AB))</f>
        <v>0</v>
      </c>
      <c r="N3" s="6">
        <f ca="1">IF( ISERROR(SUMIF([1]Nevezések!I:I,L3,[1]Nevezések!AD:AD)),0,SUMIF([1]Nevezések!I:I,L3,[1]Nevezések!AC:AD))</f>
        <v>0</v>
      </c>
      <c r="O3" s="4">
        <f ca="1">SUMIF([1]Nevezések!$I$1:$V$1250,L3,[1]Nevezések!$V$1:$V$1250)</f>
        <v>0</v>
      </c>
      <c r="P3" s="4"/>
      <c r="Q3" s="4"/>
      <c r="R3" s="4"/>
      <c r="S3" s="4"/>
      <c r="T3" s="4"/>
    </row>
    <row r="4" spans="1:20" x14ac:dyDescent="0.3">
      <c r="A4" s="2">
        <f t="shared" ca="1" si="0"/>
        <v>2</v>
      </c>
      <c r="B4" s="2" t="str">
        <f ca="1">IFERROR(__xludf.DUMMYFUNCTION("""COMPUTED_VALUE"""),"Ciszterci Szent István Gimnázium")</f>
        <v>Ciszterci Szent István Gimnázium</v>
      </c>
      <c r="C4" s="2">
        <f ca="1">IFERROR(__xludf.DUMMYFUNCTION("""COMPUTED_VALUE"""),4)</f>
        <v>4</v>
      </c>
      <c r="D4" s="2" t="str">
        <f ca="1">IF(B4&lt;&gt;"", VLOOKUP(B4,[1]Nevezések!I:J,2,FALSE),"")</f>
        <v>Székesfehérvár</v>
      </c>
      <c r="F4" s="2">
        <f t="shared" ca="1" si="1"/>
        <v>3</v>
      </c>
      <c r="G4" s="2" t="str">
        <f ca="1">IFERROR(__xludf.DUMMYFUNCTION("""COMPUTED_VALUE"""),"Debreceni SZC Mechwart András Gépipari és Informatikai Technikum")</f>
        <v>Debreceni SZC Mechwart András Gépipari és Informatikai Technikum</v>
      </c>
      <c r="H4" s="2">
        <f ca="1">IFERROR(__xludf.DUMMYFUNCTION("""COMPUTED_VALUE"""),0)</f>
        <v>0</v>
      </c>
      <c r="I4" s="2">
        <f ca="1">IFERROR(__xludf.DUMMYFUNCTION("""COMPUTED_VALUE"""),3)</f>
        <v>3</v>
      </c>
      <c r="J4" s="2" t="str">
        <f ca="1">IF(G4&lt;&gt;"", VLOOKUP(G4,[1]Nevezések!I:J,2,FALSE),"")</f>
        <v>Debrecen</v>
      </c>
      <c r="L4" s="4" t="str">
        <f ca="1">IFERROR(__xludf.DUMMYFUNCTION("""COMPUTED_VALUE"""),"Érdi Batthyány Sportiskolai Általános Iskola és Gimnázium")</f>
        <v>Érdi Batthyány Sportiskolai Általános Iskola és Gimnázium</v>
      </c>
      <c r="M4" s="6">
        <f ca="1">IF( ISERROR(SUMIF([1]Nevezések!I:I,L4,[1]Nevezések!AB:AB)),0,SUMIF([1]Nevezések!I:I,L4,[1]Nevezések!AB:AB))</f>
        <v>1</v>
      </c>
      <c r="N4" s="6">
        <f ca="1">IF( ISERROR(SUMIF([1]Nevezések!I:I,L4,[1]Nevezések!AD:AD)),0,SUMIF([1]Nevezések!I:I,L4,[1]Nevezések!AC:AD))</f>
        <v>0</v>
      </c>
      <c r="O4" s="4">
        <f ca="1">SUMIF([1]Nevezések!$I$1:$V$1250,L4,[1]Nevezések!$V$1:$V$1250)</f>
        <v>15</v>
      </c>
      <c r="P4" s="4"/>
      <c r="Q4" s="4"/>
      <c r="R4" s="4"/>
      <c r="S4" s="4"/>
      <c r="T4" s="4"/>
    </row>
    <row r="5" spans="1:20" x14ac:dyDescent="0.3">
      <c r="A5" s="2">
        <f t="shared" ca="1" si="0"/>
        <v>3</v>
      </c>
      <c r="B5" s="2" t="str">
        <f ca="1">IFERROR(__xludf.DUMMYFUNCTION("""COMPUTED_VALUE"""),"Seregélyesi Baptista Általános Iskola és Alapfokú Művészeti Iskola")</f>
        <v>Seregélyesi Baptista Általános Iskola és Alapfokú Művészeti Iskola</v>
      </c>
      <c r="C5" s="2">
        <f ca="1">IFERROR(__xludf.DUMMYFUNCTION("""COMPUTED_VALUE"""),3)</f>
        <v>3</v>
      </c>
      <c r="D5" s="2" t="str">
        <f ca="1">IF(B5&lt;&gt;"", VLOOKUP(B5,[1]Nevezések!I:J,2,FALSE),"")</f>
        <v>Seregélyes</v>
      </c>
      <c r="F5" s="2">
        <f t="shared" ca="1" si="1"/>
        <v>3</v>
      </c>
      <c r="G5" s="2" t="str">
        <f ca="1">IFERROR(__xludf.DUMMYFUNCTION("""COMPUTED_VALUE"""),"Debreceni Csokonai Vitéz Mihály Gimnázium")</f>
        <v>Debreceni Csokonai Vitéz Mihály Gimnázium</v>
      </c>
      <c r="H5" s="2">
        <f ca="1">IFERROR(__xludf.DUMMYFUNCTION("""COMPUTED_VALUE"""),0)</f>
        <v>0</v>
      </c>
      <c r="I5" s="2">
        <f ca="1">IFERROR(__xludf.DUMMYFUNCTION("""COMPUTED_VALUE"""),3)</f>
        <v>3</v>
      </c>
      <c r="J5" s="2" t="str">
        <f ca="1">IF(G5&lt;&gt;"", VLOOKUP(G5,[1]Nevezések!I:J,2,FALSE),"")</f>
        <v>Debrecen</v>
      </c>
      <c r="L5" s="4" t="str">
        <f ca="1">IFERROR(__xludf.DUMMYFUNCTION("""COMPUTED_VALUE"""),"Jankay Tibor Két Tanítási Nyelvű Általános Iskola")</f>
        <v>Jankay Tibor Két Tanítási Nyelvű Általános Iskola</v>
      </c>
      <c r="M5" s="6">
        <f ca="1">IF( ISERROR(SUMIF([1]Nevezések!I:I,L5,[1]Nevezések!AB:AB)),0,SUMIF([1]Nevezések!I:I,L5,[1]Nevezések!AB:AB))</f>
        <v>0</v>
      </c>
      <c r="N5" s="6">
        <f ca="1">IF( ISERROR(SUMIF([1]Nevezések!I:I,L5,[1]Nevezések!AD:AD)),0,SUMIF([1]Nevezések!I:I,L5,[1]Nevezések!AC:AD))</f>
        <v>0</v>
      </c>
      <c r="O5" s="4">
        <f ca="1">SUMIF([1]Nevezések!$I$1:$V$1250,L5,[1]Nevezések!$V$1:$V$1250)</f>
        <v>0</v>
      </c>
      <c r="P5" s="4"/>
      <c r="Q5" s="4"/>
      <c r="R5" s="4"/>
      <c r="S5" s="4"/>
      <c r="T5" s="4"/>
    </row>
    <row r="6" spans="1:20" x14ac:dyDescent="0.3">
      <c r="A6" s="2">
        <f t="shared" ca="1" si="0"/>
        <v>3</v>
      </c>
      <c r="B6" s="2" t="str">
        <f ca="1">IFERROR(__xludf.DUMMYFUNCTION("""COMPUTED_VALUE"""),"Tarczy Lajos Általános Iskola")</f>
        <v>Tarczy Lajos Általános Iskola</v>
      </c>
      <c r="C6" s="2">
        <f ca="1">IFERROR(__xludf.DUMMYFUNCTION("""COMPUTED_VALUE"""),3)</f>
        <v>3</v>
      </c>
      <c r="D6" s="2" t="str">
        <f ca="1">IF(B6&lt;&gt;"", VLOOKUP(B6,[1]Nevezések!I:J,2,FALSE),"")</f>
        <v>Pápa</v>
      </c>
      <c r="F6" s="2">
        <f t="shared" ca="1" si="1"/>
        <v>3</v>
      </c>
      <c r="G6" s="2" t="str">
        <f ca="1">IFERROR(__xludf.DUMMYFUNCTION("""COMPUTED_VALUE"""),"Mosonmagyaróvári Kossuth Lajos Gimnázium és Kollégium")</f>
        <v>Mosonmagyaróvári Kossuth Lajos Gimnázium és Kollégium</v>
      </c>
      <c r="H6" s="2">
        <f ca="1">IFERROR(__xludf.DUMMYFUNCTION("""COMPUTED_VALUE"""),0)</f>
        <v>0</v>
      </c>
      <c r="I6" s="2">
        <f ca="1">IFERROR(__xludf.DUMMYFUNCTION("""COMPUTED_VALUE"""),3)</f>
        <v>3</v>
      </c>
      <c r="J6" s="2" t="str">
        <f ca="1">IF(G6&lt;&gt;"", VLOOKUP(G6,[1]Nevezések!I:J,2,FALSE),"")</f>
        <v>Mosonmagyaróvár</v>
      </c>
      <c r="L6" s="4" t="str">
        <f ca="1">IFERROR(__xludf.DUMMYFUNCTION("""COMPUTED_VALUE"""),"Jókai Mór Református Általános Iskola és Óvoda")</f>
        <v>Jókai Mór Református Általános Iskola és Óvoda</v>
      </c>
      <c r="M6" s="6">
        <f ca="1">IF( ISERROR(SUMIF([1]Nevezések!I:I,L6,[1]Nevezések!AB:AB)),0,SUMIF([1]Nevezések!I:I,L6,[1]Nevezések!AB:AB))</f>
        <v>0</v>
      </c>
      <c r="N6" s="6">
        <f ca="1">IF( ISERROR(SUMIF([1]Nevezések!I:I,L6,[1]Nevezések!AD:AD)),0,SUMIF([1]Nevezések!I:I,L6,[1]Nevezések!AC:AD))</f>
        <v>0</v>
      </c>
      <c r="O6" s="4">
        <f ca="1">SUMIF([1]Nevezések!$I$1:$V$1250,L6,[1]Nevezések!$V$1:$V$1250)</f>
        <v>0</v>
      </c>
      <c r="P6" s="4"/>
      <c r="Q6" s="4"/>
      <c r="R6" s="4"/>
      <c r="S6" s="4"/>
      <c r="T6" s="4"/>
    </row>
    <row r="7" spans="1:20" x14ac:dyDescent="0.3">
      <c r="A7" s="2">
        <f t="shared" ca="1" si="0"/>
        <v>3</v>
      </c>
      <c r="B7" s="2" t="str">
        <f ca="1">IFERROR(__xludf.DUMMYFUNCTION("""COMPUTED_VALUE"""),"Németh László Gimnázium")</f>
        <v>Németh László Gimnázium</v>
      </c>
      <c r="C7" s="2">
        <f ca="1">IFERROR(__xludf.DUMMYFUNCTION("""COMPUTED_VALUE"""),3)</f>
        <v>3</v>
      </c>
      <c r="D7" s="2" t="str">
        <f ca="1">IF(B7&lt;&gt;"", VLOOKUP(B7,[1]Nevezések!I:J,2,FALSE),"")</f>
        <v>Budapest XIII. kerület</v>
      </c>
      <c r="F7" s="2">
        <f t="shared" ca="1" si="1"/>
        <v>4</v>
      </c>
      <c r="G7" s="2" t="str">
        <f ca="1">IFERROR(__xludf.DUMMYFUNCTION("""COMPUTED_VALUE"""),"Szolnoki SZC Pálfy - Vízügyi Technikum")</f>
        <v>Szolnoki SZC Pálfy - Vízügyi Technikum</v>
      </c>
      <c r="H7" s="2">
        <f ca="1">IFERROR(__xludf.DUMMYFUNCTION("""COMPUTED_VALUE"""),0)</f>
        <v>0</v>
      </c>
      <c r="I7" s="2">
        <f ca="1">IFERROR(__xludf.DUMMYFUNCTION("""COMPUTED_VALUE"""),2)</f>
        <v>2</v>
      </c>
      <c r="J7" s="2" t="str">
        <f ca="1">IF(G7&lt;&gt;"", VLOOKUP(G7,[1]Nevezések!I:J,2,FALSE),"")</f>
        <v>Szolnok</v>
      </c>
      <c r="L7" s="4" t="str">
        <f ca="1">IFERROR(__xludf.DUMMYFUNCTION("""COMPUTED_VALUE"""),"Creascola Két Tanítási Nyelvű Általános Iskola és Nyolcosztályos Gimnázium")</f>
        <v>Creascola Két Tanítási Nyelvű Általános Iskola és Nyolcosztályos Gimnázium</v>
      </c>
      <c r="M7" s="6">
        <f ca="1">IF( ISERROR(SUMIF([1]Nevezések!I:I,L7,[1]Nevezések!AB:AB)),0,SUMIF([1]Nevezések!I:I,L7,[1]Nevezések!AB:AB))</f>
        <v>0</v>
      </c>
      <c r="N7" s="6">
        <f ca="1">IF( ISERROR(SUMIF([1]Nevezések!I:I,L7,[1]Nevezések!AD:AD)),0,SUMIF([1]Nevezések!I:I,L7,[1]Nevezések!AC:AD))</f>
        <v>0</v>
      </c>
      <c r="O7" s="4">
        <f ca="1">SUMIF([1]Nevezések!$I$1:$V$1250,L7,[1]Nevezések!$V$1:$V$1250)</f>
        <v>0</v>
      </c>
      <c r="P7" s="4"/>
      <c r="Q7" s="4"/>
      <c r="R7" s="4"/>
      <c r="S7" s="4"/>
      <c r="T7" s="4"/>
    </row>
    <row r="8" spans="1:20" x14ac:dyDescent="0.3">
      <c r="A8" s="2">
        <f t="shared" ca="1" si="0"/>
        <v>3</v>
      </c>
      <c r="B8" s="2" t="str">
        <f ca="1">IFERROR(__xludf.DUMMYFUNCTION("""COMPUTED_VALUE"""),"Újpesti Karinthy Frigyes Magyar-Angol Két Tanítási Nyelvű Általános Iskola")</f>
        <v>Újpesti Karinthy Frigyes Magyar-Angol Két Tanítási Nyelvű Általános Iskola</v>
      </c>
      <c r="C8" s="2">
        <f ca="1">IFERROR(__xludf.DUMMYFUNCTION("""COMPUTED_VALUE"""),3)</f>
        <v>3</v>
      </c>
      <c r="D8" s="2" t="str">
        <f ca="1">IF(B8&lt;&gt;"", VLOOKUP(B8,[1]Nevezések!I:J,2,FALSE),"")</f>
        <v>Budapest IV. kerület</v>
      </c>
      <c r="F8" s="2">
        <f t="shared" ca="1" si="1"/>
        <v>5</v>
      </c>
      <c r="G8" s="2" t="str">
        <f ca="1">IFERROR(__xludf.DUMMYFUNCTION("""COMPUTED_VALUE"""),"Kodolányi János Gimnázium")</f>
        <v>Kodolányi János Gimnázium</v>
      </c>
      <c r="H8" s="2">
        <f ca="1">IFERROR(__xludf.DUMMYFUNCTION("""COMPUTED_VALUE"""),2)</f>
        <v>2</v>
      </c>
      <c r="I8" s="2">
        <f ca="1">IFERROR(__xludf.DUMMYFUNCTION("""COMPUTED_VALUE"""),1)</f>
        <v>1</v>
      </c>
      <c r="J8" s="2" t="str">
        <f ca="1">IF(G8&lt;&gt;"", VLOOKUP(G8,[1]Nevezések!I:J,2,FALSE),"")</f>
        <v>Székesfehérvár</v>
      </c>
      <c r="L8" s="4" t="str">
        <f ca="1">IFERROR(__xludf.DUMMYFUNCTION("""COMPUTED_VALUE"""),"Budapest XVI. Kerületi Batthyány Ilona Általános Iskola")</f>
        <v>Budapest XVI. Kerületi Batthyány Ilona Általános Iskola</v>
      </c>
      <c r="M8" s="6">
        <f ca="1">IF( ISERROR(SUMIF([1]Nevezések!I:I,L8,[1]Nevezések!AB:AB)),0,SUMIF([1]Nevezések!I:I,L8,[1]Nevezések!AB:AB))</f>
        <v>0</v>
      </c>
      <c r="N8" s="6">
        <f ca="1">IF( ISERROR(SUMIF([1]Nevezések!I:I,L8,[1]Nevezések!AD:AD)),0,SUMIF([1]Nevezések!I:I,L8,[1]Nevezések!AC:AD))</f>
        <v>0</v>
      </c>
      <c r="O8" s="4">
        <f ca="1">SUMIF([1]Nevezések!$I$1:$V$1250,L8,[1]Nevezések!$V$1:$V$1250)</f>
        <v>1</v>
      </c>
      <c r="P8" s="4"/>
      <c r="Q8" s="4"/>
      <c r="R8" s="4"/>
      <c r="S8" s="4"/>
      <c r="T8" s="4"/>
    </row>
    <row r="9" spans="1:20" x14ac:dyDescent="0.3">
      <c r="A9" s="2">
        <f t="shared" ca="1" si="0"/>
        <v>4</v>
      </c>
      <c r="B9" s="2" t="str">
        <f ca="1">IFERROR(__xludf.DUMMYFUNCTION("""COMPUTED_VALUE"""),"Kodolányi János Gimnázium")</f>
        <v>Kodolányi János Gimnázium</v>
      </c>
      <c r="C9" s="2">
        <f ca="1">IFERROR(__xludf.DUMMYFUNCTION("""COMPUTED_VALUE"""),2)</f>
        <v>2</v>
      </c>
      <c r="D9" s="2" t="str">
        <f ca="1">IF(B9&lt;&gt;"", VLOOKUP(B9,[1]Nevezések!I:J,2,FALSE),"")</f>
        <v>Székesfehérvár</v>
      </c>
      <c r="F9" s="2">
        <f t="shared" ca="1" si="1"/>
        <v>5</v>
      </c>
      <c r="G9" s="2" t="str">
        <f ca="1">IFERROR(__xludf.DUMMYFUNCTION("""COMPUTED_VALUE"""),"Óbudai Gimnázium")</f>
        <v>Óbudai Gimnázium</v>
      </c>
      <c r="H9" s="2">
        <f ca="1">IFERROR(__xludf.DUMMYFUNCTION("""COMPUTED_VALUE"""),0)</f>
        <v>0</v>
      </c>
      <c r="I9" s="2">
        <f ca="1">IFERROR(__xludf.DUMMYFUNCTION("""COMPUTED_VALUE"""),1)</f>
        <v>1</v>
      </c>
      <c r="J9" s="2" t="str">
        <f ca="1">IF(G9&lt;&gt;"", VLOOKUP(G9,[1]Nevezések!I:J,2,FALSE),"")</f>
        <v>Budapest III. kerület</v>
      </c>
      <c r="L9" s="4" t="str">
        <f ca="1">IFERROR(__xludf.DUMMYFUNCTION("""COMPUTED_VALUE"""),"Tiszateleki Hunyadi Mátyás Általános Iskola")</f>
        <v>Tiszateleki Hunyadi Mátyás Általános Iskola</v>
      </c>
      <c r="M9" s="6">
        <f ca="1">IF( ISERROR(SUMIF([1]Nevezések!I:I,L9,[1]Nevezések!AB:AB)),0,SUMIF([1]Nevezések!I:I,L9,[1]Nevezések!AB:AB))</f>
        <v>0</v>
      </c>
      <c r="N9" s="6">
        <f ca="1">IF( ISERROR(SUMIF([1]Nevezések!I:I,L9,[1]Nevezések!AD:AD)),0,SUMIF([1]Nevezések!I:I,L9,[1]Nevezések!AC:AD))</f>
        <v>0</v>
      </c>
      <c r="O9" s="4">
        <f ca="1">SUMIF([1]Nevezések!$I$1:$V$1250,L9,[1]Nevezések!$V$1:$V$1250)</f>
        <v>2</v>
      </c>
      <c r="P9" s="4"/>
      <c r="Q9" s="4"/>
      <c r="R9" s="4"/>
      <c r="S9" s="4"/>
      <c r="T9" s="4"/>
    </row>
    <row r="10" spans="1:20" x14ac:dyDescent="0.3">
      <c r="A10" s="2">
        <f t="shared" ca="1" si="0"/>
        <v>4</v>
      </c>
      <c r="B10" s="2" t="str">
        <f ca="1">IFERROR(__xludf.DUMMYFUNCTION("""COMPUTED_VALUE"""),"Budapest XIII. Kerületi Csata Utcai Általános Iskola")</f>
        <v>Budapest XIII. Kerületi Csata Utcai Általános Iskola</v>
      </c>
      <c r="C10" s="2">
        <f ca="1">IFERROR(__xludf.DUMMYFUNCTION("""COMPUTED_VALUE"""),2)</f>
        <v>2</v>
      </c>
      <c r="D10" s="2" t="str">
        <f ca="1">IF(B10&lt;&gt;"", VLOOKUP(B10,[1]Nevezések!I:J,2,FALSE),"")</f>
        <v>Budapest XIII. kerület</v>
      </c>
      <c r="F10" s="2">
        <f t="shared" ca="1" si="1"/>
        <v>5</v>
      </c>
      <c r="G10" s="2" t="str">
        <f ca="1">IFERROR(__xludf.DUMMYFUNCTION("""COMPUTED_VALUE"""),"Ferences Gimnázium")</f>
        <v>Ferences Gimnázium</v>
      </c>
      <c r="H10" s="2">
        <f ca="1">IFERROR(__xludf.DUMMYFUNCTION("""COMPUTED_VALUE"""),0)</f>
        <v>0</v>
      </c>
      <c r="I10" s="2">
        <f ca="1">IFERROR(__xludf.DUMMYFUNCTION("""COMPUTED_VALUE"""),1)</f>
        <v>1</v>
      </c>
      <c r="J10" s="2" t="str">
        <f ca="1">IF(G10&lt;&gt;"", VLOOKUP(G10,[1]Nevezések!I:J,2,FALSE),"")</f>
        <v>Szentendre</v>
      </c>
      <c r="L10" s="4" t="str">
        <f ca="1">IFERROR(__xludf.DUMMYFUNCTION("""COMPUTED_VALUE"""),"Szent Miklós Görögkatolikus Általános Iskola")</f>
        <v>Szent Miklós Görögkatolikus Általános Iskola</v>
      </c>
      <c r="M10" s="6">
        <f ca="1">IF( ISERROR(SUMIF([1]Nevezések!I:I,L10,[1]Nevezések!AB:AB)),0,SUMIF([1]Nevezések!I:I,L10,[1]Nevezések!AB:AB))</f>
        <v>0</v>
      </c>
      <c r="N10" s="6">
        <f ca="1">IF( ISERROR(SUMIF([1]Nevezések!I:I,L10,[1]Nevezések!AD:AD)),0,SUMIF([1]Nevezések!I:I,L10,[1]Nevezések!AC:AD))</f>
        <v>0</v>
      </c>
      <c r="O10" s="4">
        <f ca="1">SUMIF([1]Nevezések!$I$1:$V$1250,L10,[1]Nevezések!$V$1:$V$1250)</f>
        <v>1</v>
      </c>
      <c r="P10" s="4"/>
      <c r="Q10" s="4"/>
      <c r="R10" s="4"/>
      <c r="S10" s="4"/>
      <c r="T10" s="4"/>
    </row>
    <row r="11" spans="1:20" x14ac:dyDescent="0.3">
      <c r="A11" s="2">
        <f t="shared" ca="1" si="0"/>
        <v>4</v>
      </c>
      <c r="B11" s="2" t="str">
        <f ca="1">IFERROR(__xludf.DUMMYFUNCTION("""COMPUTED_VALUE"""),"Szent Kereszt Katolikus Általános Iskola és Óvoda")</f>
        <v>Szent Kereszt Katolikus Általános Iskola és Óvoda</v>
      </c>
      <c r="C11" s="2">
        <f ca="1">IFERROR(__xludf.DUMMYFUNCTION("""COMPUTED_VALUE"""),2)</f>
        <v>2</v>
      </c>
      <c r="D11" s="2" t="str">
        <f ca="1">IF(B11&lt;&gt;"", VLOOKUP(B11,[1]Nevezések!I:J,2,FALSE),"")</f>
        <v>Cegléd</v>
      </c>
      <c r="F11" s="2">
        <f t="shared" ca="1" si="1"/>
        <v>5</v>
      </c>
      <c r="G11" s="2" t="str">
        <f ca="1">IFERROR(__xludf.DUMMYFUNCTION("""COMPUTED_VALUE"""),"Ceglédi SZC Unghváry László Vendéglátóipari Technikum és Szakképző Iskola")</f>
        <v>Ceglédi SZC Unghváry László Vendéglátóipari Technikum és Szakképző Iskola</v>
      </c>
      <c r="H11" s="2">
        <f ca="1">IFERROR(__xludf.DUMMYFUNCTION("""COMPUTED_VALUE"""),0)</f>
        <v>0</v>
      </c>
      <c r="I11" s="2">
        <f ca="1">IFERROR(__xludf.DUMMYFUNCTION("""COMPUTED_VALUE"""),1)</f>
        <v>1</v>
      </c>
      <c r="J11" s="2" t="str">
        <f ca="1">IF(G11&lt;&gt;"", VLOOKUP(G11,[1]Nevezések!I:J,2,FALSE),"")</f>
        <v>Cegléd</v>
      </c>
      <c r="L11" s="4" t="str">
        <f ca="1">IFERROR(__xludf.DUMMYFUNCTION("""COMPUTED_VALUE"""),"Dr. Hepp Ferenc Általános Iskola")</f>
        <v>Dr. Hepp Ferenc Általános Iskola</v>
      </c>
      <c r="M11" s="6">
        <f ca="1">IF( ISERROR(SUMIF([1]Nevezések!I:I,L11,[1]Nevezések!AB:AB)),0,SUMIF([1]Nevezések!I:I,L11,[1]Nevezések!AB:AB))</f>
        <v>0</v>
      </c>
      <c r="N11" s="6">
        <f ca="1">IF( ISERROR(SUMIF([1]Nevezések!I:I,L11,[1]Nevezések!AD:AD)),0,SUMIF([1]Nevezések!I:I,L11,[1]Nevezések!AC:AD))</f>
        <v>0</v>
      </c>
      <c r="O11" s="4">
        <f ca="1">SUMIF([1]Nevezések!$I$1:$V$1250,L11,[1]Nevezések!$V$1:$V$1250)</f>
        <v>1</v>
      </c>
      <c r="P11" s="4"/>
      <c r="Q11" s="4"/>
      <c r="R11" s="4"/>
      <c r="S11" s="4"/>
      <c r="T11" s="4"/>
    </row>
    <row r="12" spans="1:20" x14ac:dyDescent="0.3">
      <c r="A12" s="2">
        <f t="shared" ca="1" si="0"/>
        <v>4</v>
      </c>
      <c r="B12" s="2" t="str">
        <f ca="1">IFERROR(__xludf.DUMMYFUNCTION("""COMPUTED_VALUE"""),"Budapest XIV. Kerületi Jókai Mór Általános Iskola")</f>
        <v>Budapest XIV. Kerületi Jókai Mór Általános Iskola</v>
      </c>
      <c r="C12" s="2">
        <f ca="1">IFERROR(__xludf.DUMMYFUNCTION("""COMPUTED_VALUE"""),2)</f>
        <v>2</v>
      </c>
      <c r="D12" s="2" t="str">
        <f ca="1">IF(B12&lt;&gt;"", VLOOKUP(B12,[1]Nevezések!I:J,2,FALSE),"")</f>
        <v>Budapest XIV. kerület</v>
      </c>
      <c r="F12" s="2">
        <f t="shared" ca="1" si="1"/>
        <v>5</v>
      </c>
      <c r="G12" s="2" t="str">
        <f ca="1">IFERROR(__xludf.DUMMYFUNCTION("""COMPUTED_VALUE"""),"Hámori Waldorf Általános Iskola, Gimnázium és Alapfokú Művészeti Iskola")</f>
        <v>Hámori Waldorf Általános Iskola, Gimnázium és Alapfokú Művészeti Iskola</v>
      </c>
      <c r="H12" s="2">
        <f ca="1">IFERROR(__xludf.DUMMYFUNCTION("""COMPUTED_VALUE"""),0)</f>
        <v>0</v>
      </c>
      <c r="I12" s="2">
        <f ca="1">IFERROR(__xludf.DUMMYFUNCTION("""COMPUTED_VALUE"""),1)</f>
        <v>1</v>
      </c>
      <c r="J12" s="2" t="str">
        <f ca="1">IF(G12&lt;&gt;"", VLOOKUP(G12,[1]Nevezések!I:J,2,FALSE),"")</f>
        <v>Miskolc</v>
      </c>
      <c r="L12" s="4" t="str">
        <f ca="1">IFERROR(__xludf.DUMMYFUNCTION("""COMPUTED_VALUE"""),"Lajosmizsei Fekete István Sportiskolai Általános Iskola")</f>
        <v>Lajosmizsei Fekete István Sportiskolai Általános Iskola</v>
      </c>
      <c r="M12" s="6">
        <f ca="1">IF( ISERROR(SUMIF([1]Nevezések!I:I,L12,[1]Nevezések!AB:AB)),0,SUMIF([1]Nevezések!I:I,L12,[1]Nevezések!AB:AB))</f>
        <v>0</v>
      </c>
      <c r="N12" s="6">
        <f ca="1">IF( ISERROR(SUMIF([1]Nevezések!I:I,L12,[1]Nevezések!AD:AD)),0,SUMIF([1]Nevezések!I:I,L12,[1]Nevezések!AC:AD))</f>
        <v>0</v>
      </c>
      <c r="O12" s="4">
        <f ca="1">SUMIF([1]Nevezések!$I$1:$V$1250,L12,[1]Nevezések!$V$1:$V$1250)</f>
        <v>1</v>
      </c>
      <c r="P12" s="4"/>
      <c r="Q12" s="4"/>
      <c r="R12" s="4"/>
      <c r="S12" s="4"/>
      <c r="T12" s="4"/>
    </row>
    <row r="13" spans="1:20" x14ac:dyDescent="0.3">
      <c r="A13" s="2">
        <f t="shared" ca="1" si="0"/>
        <v>4</v>
      </c>
      <c r="B13" s="2" t="str">
        <f ca="1">IFERROR(__xludf.DUMMYFUNCTION("""COMPUTED_VALUE"""),"Gazdagrét - Törökugrató Általános Iskola")</f>
        <v>Gazdagrét - Törökugrató Általános Iskola</v>
      </c>
      <c r="C13" s="2">
        <f ca="1">IFERROR(__xludf.DUMMYFUNCTION("""COMPUTED_VALUE"""),2)</f>
        <v>2</v>
      </c>
      <c r="D13" s="2" t="str">
        <f ca="1">IF(B13&lt;&gt;"", VLOOKUP(B13,[1]Nevezések!I:J,2,FALSE),"")</f>
        <v>Budapest XI. kerület</v>
      </c>
      <c r="F13" s="2" t="str">
        <f t="shared" si="1"/>
        <v/>
      </c>
      <c r="J13" s="2" t="str">
        <f>IF(G13&lt;&gt;"", VLOOKUP(G13,[1]Nevezések!I:J,2,FALSE),"")</f>
        <v/>
      </c>
      <c r="L13" s="4" t="str">
        <f ca="1">IFERROR(__xludf.DUMMYFUNCTION("""COMPUTED_VALUE"""),"Debreceni Egyetem Kossuth Lajos Gyakorló Gimnáziuma és Általános Iskolája")</f>
        <v>Debreceni Egyetem Kossuth Lajos Gyakorló Gimnáziuma és Általános Iskolája</v>
      </c>
      <c r="M13" s="6">
        <f ca="1">IF( ISERROR(SUMIF([1]Nevezések!I:I,L13,[1]Nevezések!AB:AB)),0,SUMIF([1]Nevezések!I:I,L13,[1]Nevezések!AB:AB))</f>
        <v>0</v>
      </c>
      <c r="N13" s="6">
        <f ca="1">IF( ISERROR(SUMIF([1]Nevezések!I:I,L13,[1]Nevezések!AD:AD)),0,SUMIF([1]Nevezések!I:I,L13,[1]Nevezések!AC:AD))</f>
        <v>5</v>
      </c>
      <c r="O13" s="4">
        <f ca="1">SUMIF([1]Nevezések!$I$1:$V$1250,L13,[1]Nevezések!$V$1:$V$1250)</f>
        <v>3</v>
      </c>
      <c r="P13" s="4"/>
      <c r="Q13" s="4"/>
      <c r="R13" s="4"/>
      <c r="S13" s="4"/>
      <c r="T13" s="4"/>
    </row>
    <row r="14" spans="1:20" x14ac:dyDescent="0.3">
      <c r="A14" s="2">
        <f t="shared" ca="1" si="0"/>
        <v>4</v>
      </c>
      <c r="B14" s="2" t="str">
        <f ca="1">IFERROR(__xludf.DUMMYFUNCTION("""COMPUTED_VALUE"""),"Török János Református Oktatási Központ - Gimnázium, Technikum és Szakképző Iskola")</f>
        <v>Török János Református Oktatási Központ - Gimnázium, Technikum és Szakképző Iskola</v>
      </c>
      <c r="C14" s="2">
        <f ca="1">IFERROR(__xludf.DUMMYFUNCTION("""COMPUTED_VALUE"""),2)</f>
        <v>2</v>
      </c>
      <c r="D14" s="2" t="str">
        <f ca="1">IF(B14&lt;&gt;"", VLOOKUP(B14,[1]Nevezések!I:J,2,FALSE),"")</f>
        <v>Cegléd</v>
      </c>
      <c r="F14" s="2" t="str">
        <f t="shared" si="1"/>
        <v/>
      </c>
      <c r="J14" s="2" t="str">
        <f>IF(G14&lt;&gt;"", VLOOKUP(G14,[1]Nevezések!I:J,2,FALSE),"")</f>
        <v/>
      </c>
      <c r="L14" s="4" t="str">
        <f ca="1">IFERROR(__xludf.DUMMYFUNCTION("""COMPUTED_VALUE"""),"Árpád-házi Szent Margit Óvoda, Általános Iskola, Gimnázium és Kollégium")</f>
        <v>Árpád-házi Szent Margit Óvoda, Általános Iskola, Gimnázium és Kollégium</v>
      </c>
      <c r="M14" s="6">
        <f ca="1">IF( ISERROR(SUMIF([1]Nevezések!I:I,L14,[1]Nevezések!AB:AB)),0,SUMIF([1]Nevezések!I:I,L14,[1]Nevezések!AB:AB))</f>
        <v>0</v>
      </c>
      <c r="N14" s="6">
        <f ca="1">IF( ISERROR(SUMIF([1]Nevezések!I:I,L14,[1]Nevezések!AD:AD)),0,SUMIF([1]Nevezések!I:I,L14,[1]Nevezések!AC:AD))</f>
        <v>0</v>
      </c>
      <c r="O14" s="4">
        <f ca="1">SUMIF([1]Nevezések!$I$1:$V$1250,L14,[1]Nevezések!$V$1:$V$1250)</f>
        <v>0</v>
      </c>
      <c r="P14" s="4"/>
      <c r="Q14" s="4"/>
      <c r="R14" s="4"/>
      <c r="S14" s="4"/>
      <c r="T14" s="4"/>
    </row>
    <row r="15" spans="1:20" x14ac:dyDescent="0.3">
      <c r="A15" s="2">
        <f t="shared" ca="1" si="0"/>
        <v>5</v>
      </c>
      <c r="B15" s="2" t="str">
        <f ca="1">IFERROR(__xludf.DUMMYFUNCTION("""COMPUTED_VALUE"""),"Érdi Batthyány Sportiskolai Általános Iskola és Gimnázium")</f>
        <v>Érdi Batthyány Sportiskolai Általános Iskola és Gimnázium</v>
      </c>
      <c r="C15" s="2">
        <f ca="1">IFERROR(__xludf.DUMMYFUNCTION("""COMPUTED_VALUE"""),1)</f>
        <v>1</v>
      </c>
      <c r="D15" s="2" t="str">
        <f ca="1">IF(B15&lt;&gt;"", VLOOKUP(B15,[1]Nevezések!I:J,2,FALSE),"")</f>
        <v>Érd</v>
      </c>
      <c r="F15" s="2" t="str">
        <f t="shared" si="1"/>
        <v/>
      </c>
      <c r="J15" s="2" t="str">
        <f>IF(G15&lt;&gt;"", VLOOKUP(G15,[1]Nevezések!I:J,2,FALSE),"")</f>
        <v/>
      </c>
      <c r="L15" s="4" t="str">
        <f ca="1">IFERROR(__xludf.DUMMYFUNCTION("""COMPUTED_VALUE"""),"Romhányi II. Rákóczi Ferenc Általános Iskola")</f>
        <v>Romhányi II. Rákóczi Ferenc Általános Iskola</v>
      </c>
      <c r="M15" s="6">
        <f ca="1">IF( ISERROR(SUMIF([1]Nevezések!I:I,L15,[1]Nevezések!AB:AB)),0,SUMIF([1]Nevezések!I:I,L15,[1]Nevezések!AB:AB))</f>
        <v>0</v>
      </c>
      <c r="N15" s="6">
        <f ca="1">IF( ISERROR(SUMIF([1]Nevezések!I:I,L15,[1]Nevezések!AD:AD)),0,SUMIF([1]Nevezések!I:I,L15,[1]Nevezések!AC:AD))</f>
        <v>0</v>
      </c>
      <c r="O15" s="4">
        <f ca="1">SUMIF([1]Nevezések!$I$1:$V$1250,L15,[1]Nevezések!$V$1:$V$1250)</f>
        <v>6</v>
      </c>
      <c r="P15" s="4"/>
      <c r="Q15" s="4"/>
      <c r="R15" s="4"/>
      <c r="S15" s="4"/>
      <c r="T15" s="4"/>
    </row>
    <row r="16" spans="1:20" x14ac:dyDescent="0.3">
      <c r="A16" s="2">
        <f t="shared" ca="1" si="0"/>
        <v>5</v>
      </c>
      <c r="B16" s="2" t="str">
        <f ca="1">IFERROR(__xludf.DUMMYFUNCTION("""COMPUTED_VALUE"""),"Budapest XIV. Kerületi Liszt Ferenc Általános Iskola")</f>
        <v>Budapest XIV. Kerületi Liszt Ferenc Általános Iskola</v>
      </c>
      <c r="C16" s="2">
        <f ca="1">IFERROR(__xludf.DUMMYFUNCTION("""COMPUTED_VALUE"""),1)</f>
        <v>1</v>
      </c>
      <c r="D16" s="2" t="str">
        <f ca="1">IF(B16&lt;&gt;"", VLOOKUP(B16,[1]Nevezések!I:J,2,FALSE),"")</f>
        <v>Budapest XIV. kerület</v>
      </c>
      <c r="F16" s="2" t="str">
        <f t="shared" si="1"/>
        <v/>
      </c>
      <c r="J16" s="2" t="str">
        <f>IF(G16&lt;&gt;"", VLOOKUP(G16,[1]Nevezések!I:J,2,FALSE),"")</f>
        <v/>
      </c>
      <c r="L16" s="4" t="str">
        <f ca="1">IFERROR(__xludf.DUMMYFUNCTION("""COMPUTED_VALUE"""),"Szent István Katolikus Általános Iskola")</f>
        <v>Szent István Katolikus Általános Iskola</v>
      </c>
      <c r="M16" s="6">
        <f ca="1">IF( ISERROR(SUMIF([1]Nevezések!I:I,L16,[1]Nevezések!AB:AB)),0,SUMIF([1]Nevezések!I:I,L16,[1]Nevezések!AB:AB))</f>
        <v>0</v>
      </c>
      <c r="N16" s="6">
        <f ca="1">IF( ISERROR(SUMIF([1]Nevezések!I:I,L16,[1]Nevezések!AD:AD)),0,SUMIF([1]Nevezések!I:I,L16,[1]Nevezések!AC:AD))</f>
        <v>0</v>
      </c>
      <c r="O16" s="4">
        <f ca="1">SUMIF([1]Nevezések!$I$1:$V$1250,L16,[1]Nevezések!$V$1:$V$1250)</f>
        <v>5</v>
      </c>
      <c r="P16" s="4"/>
      <c r="Q16" s="4"/>
      <c r="R16" s="4"/>
      <c r="S16" s="4"/>
      <c r="T16" s="4"/>
    </row>
    <row r="17" spans="1:20" x14ac:dyDescent="0.3">
      <c r="A17" s="2">
        <f t="shared" ca="1" si="0"/>
        <v>5</v>
      </c>
      <c r="B17" s="2" t="str">
        <f ca="1">IFERROR(__xludf.DUMMYFUNCTION("""COMPUTED_VALUE"""),"Budapest XIII. Kerületi Számítástechnikai Általános Iskola")</f>
        <v>Budapest XIII. Kerületi Számítástechnikai Általános Iskola</v>
      </c>
      <c r="C17" s="2">
        <f ca="1">IFERROR(__xludf.DUMMYFUNCTION("""COMPUTED_VALUE"""),1)</f>
        <v>1</v>
      </c>
      <c r="D17" s="2" t="str">
        <f ca="1">IF(B17&lt;&gt;"", VLOOKUP(B17,[1]Nevezések!I:J,2,FALSE),"")</f>
        <v>Budapest XIII. kerület</v>
      </c>
      <c r="F17" s="2" t="str">
        <f t="shared" si="1"/>
        <v/>
      </c>
      <c r="J17" s="2" t="str">
        <f>IF(G17&lt;&gt;"", VLOOKUP(G17,[1]Nevezések!I:J,2,FALSE),"")</f>
        <v/>
      </c>
      <c r="L17" s="4" t="str">
        <f ca="1">IFERROR(__xludf.DUMMYFUNCTION("""COMPUTED_VALUE"""),"Magvető Református Magyar - Angol Két Tanítási Nyelvű Általános Iskola és Óvoda")</f>
        <v>Magvető Református Magyar - Angol Két Tanítási Nyelvű Általános Iskola és Óvoda</v>
      </c>
      <c r="M17" s="6">
        <f ca="1">IF( ISERROR(SUMIF([1]Nevezések!I:I,L17,[1]Nevezések!AB:AB)),0,SUMIF([1]Nevezések!I:I,L17,[1]Nevezések!AB:AB))</f>
        <v>0</v>
      </c>
      <c r="N17" s="6">
        <f ca="1">IF( ISERROR(SUMIF([1]Nevezések!I:I,L17,[1]Nevezések!AD:AD)),0,SUMIF([1]Nevezések!I:I,L17,[1]Nevezések!AC:AD))</f>
        <v>0</v>
      </c>
      <c r="O17" s="4">
        <f ca="1">SUMIF([1]Nevezések!$I$1:$V$1250,L17,[1]Nevezések!$V$1:$V$1250)</f>
        <v>3</v>
      </c>
      <c r="P17" s="4"/>
      <c r="Q17" s="4"/>
      <c r="R17" s="4"/>
      <c r="S17" s="4"/>
      <c r="T17" s="4"/>
    </row>
    <row r="18" spans="1:20" x14ac:dyDescent="0.3">
      <c r="A18" s="2">
        <f t="shared" ca="1" si="0"/>
        <v>5</v>
      </c>
      <c r="B18" s="2" t="str">
        <f ca="1">IFERROR(__xludf.DUMMYFUNCTION("""COMPUTED_VALUE"""),"Dunakeszi Radnóti Miklós Gimnázium")</f>
        <v>Dunakeszi Radnóti Miklós Gimnázium</v>
      </c>
      <c r="C18" s="2">
        <f ca="1">IFERROR(__xludf.DUMMYFUNCTION("""COMPUTED_VALUE"""),1)</f>
        <v>1</v>
      </c>
      <c r="D18" s="2" t="str">
        <f ca="1">IF(B18&lt;&gt;"", VLOOKUP(B18,[1]Nevezések!I:J,2,FALSE),"")</f>
        <v>Dunakeszi</v>
      </c>
      <c r="F18" s="2" t="str">
        <f t="shared" si="1"/>
        <v/>
      </c>
      <c r="J18" s="2" t="str">
        <f>IF(G18&lt;&gt;"", VLOOKUP(G18,[1]Nevezések!I:J,2,FALSE),"")</f>
        <v/>
      </c>
      <c r="L18" s="4" t="str">
        <f ca="1">IFERROR(__xludf.DUMMYFUNCTION("""COMPUTED_VALUE"""),"Kesjár Csaba Általános Iskola")</f>
        <v>Kesjár Csaba Általános Iskola</v>
      </c>
      <c r="M18" s="6">
        <f ca="1">IF( ISERROR(SUMIF([1]Nevezések!I:I,L18,[1]Nevezések!AB:AB)),0,SUMIF([1]Nevezések!I:I,L18,[1]Nevezések!AB:AB))</f>
        <v>0</v>
      </c>
      <c r="N18" s="6">
        <f ca="1">IF( ISERROR(SUMIF([1]Nevezések!I:I,L18,[1]Nevezések!AD:AD)),0,SUMIF([1]Nevezések!I:I,L18,[1]Nevezések!AC:AD))</f>
        <v>0</v>
      </c>
      <c r="O18" s="4">
        <f ca="1">SUMIF([1]Nevezések!$I$1:$V$1250,L18,[1]Nevezések!$V$1:$V$1250)</f>
        <v>4</v>
      </c>
      <c r="P18" s="4"/>
      <c r="Q18" s="4"/>
      <c r="R18" s="4"/>
      <c r="S18" s="4"/>
      <c r="T18" s="4"/>
    </row>
    <row r="19" spans="1:20" x14ac:dyDescent="0.3">
      <c r="A19" s="2">
        <f t="shared" ca="1" si="0"/>
        <v>5</v>
      </c>
      <c r="B19" s="2" t="str">
        <f ca="1">IFERROR(__xludf.DUMMYFUNCTION("""COMPUTED_VALUE"""),"Béke Utcai Általános Iskola")</f>
        <v>Béke Utcai Általános Iskola</v>
      </c>
      <c r="C19" s="2">
        <f ca="1">IFERROR(__xludf.DUMMYFUNCTION("""COMPUTED_VALUE"""),1)</f>
        <v>1</v>
      </c>
      <c r="D19" s="2" t="str">
        <f ca="1">IF(B19&lt;&gt;"", VLOOKUP(B19,[1]Nevezések!I:J,2,FALSE),"")</f>
        <v>Szeged</v>
      </c>
      <c r="F19" s="2" t="str">
        <f t="shared" si="1"/>
        <v/>
      </c>
      <c r="J19" s="2" t="str">
        <f>IF(G19&lt;&gt;"", VLOOKUP(G19,[1]Nevezések!I:J,2,FALSE),"")</f>
        <v/>
      </c>
      <c r="L19" s="4" t="str">
        <f ca="1">IFERROR(__xludf.DUMMYFUNCTION("""COMPUTED_VALUE"""),"Debreceni Árpád Vezér Általános Iskola")</f>
        <v>Debreceni Árpád Vezér Általános Iskola</v>
      </c>
      <c r="M19" s="6">
        <f ca="1">IF( ISERROR(SUMIF([1]Nevezések!I:I,L19,[1]Nevezések!AB:AB)),0,SUMIF([1]Nevezések!I:I,L19,[1]Nevezések!AB:AB))</f>
        <v>0</v>
      </c>
      <c r="N19" s="6">
        <f ca="1">IF( ISERROR(SUMIF([1]Nevezések!I:I,L19,[1]Nevezések!AD:AD)),0,SUMIF([1]Nevezések!I:I,L19,[1]Nevezések!AC:AD))</f>
        <v>0</v>
      </c>
      <c r="O19" s="4">
        <f ca="1">SUMIF([1]Nevezések!$I$1:$V$1250,L19,[1]Nevezések!$V$1:$V$1250)</f>
        <v>3</v>
      </c>
      <c r="P19" s="4"/>
      <c r="Q19" s="4"/>
      <c r="R19" s="4"/>
      <c r="S19" s="4"/>
      <c r="T19" s="4"/>
    </row>
    <row r="20" spans="1:20" x14ac:dyDescent="0.3">
      <c r="A20" s="2">
        <f t="shared" ca="1" si="0"/>
        <v>5</v>
      </c>
      <c r="B20" s="2" t="str">
        <f ca="1">IFERROR(__xludf.DUMMYFUNCTION("""COMPUTED_VALUE"""),"Koch Valéria Gimnázium, Általános Iskola, Óvoda és Kollégium")</f>
        <v>Koch Valéria Gimnázium, Általános Iskola, Óvoda és Kollégium</v>
      </c>
      <c r="C20" s="2">
        <f ca="1">IFERROR(__xludf.DUMMYFUNCTION("""COMPUTED_VALUE"""),1)</f>
        <v>1</v>
      </c>
      <c r="D20" s="2" t="str">
        <f ca="1">IF(B20&lt;&gt;"", VLOOKUP(B20,[1]Nevezések!I:J,2,FALSE),"")</f>
        <v>Pécs</v>
      </c>
      <c r="F20" s="2" t="str">
        <f t="shared" si="1"/>
        <v/>
      </c>
      <c r="J20" s="2" t="str">
        <f>IF(G20&lt;&gt;"", VLOOKUP(G20,[1]Nevezések!I:J,2,FALSE),"")</f>
        <v/>
      </c>
      <c r="L20" s="4" t="str">
        <f ca="1">IFERROR(__xludf.DUMMYFUNCTION("""COMPUTED_VALUE"""),"Debreceni Vörösmarty Mihály Általános Iskola és Alapfokú Művészeti Iskola")</f>
        <v>Debreceni Vörösmarty Mihály Általános Iskola és Alapfokú Művészeti Iskola</v>
      </c>
      <c r="M20" s="6">
        <f ca="1">IF( ISERROR(SUMIF([1]Nevezések!I:I,L20,[1]Nevezések!AB:AB)),0,SUMIF([1]Nevezések!I:I,L20,[1]Nevezések!AB:AB))</f>
        <v>0</v>
      </c>
      <c r="N20" s="6">
        <f ca="1">IF( ISERROR(SUMIF([1]Nevezések!I:I,L20,[1]Nevezések!AD:AD)),0,SUMIF([1]Nevezések!I:I,L20,[1]Nevezések!AC:AD))</f>
        <v>0</v>
      </c>
      <c r="O20" s="4">
        <f ca="1">SUMIF([1]Nevezések!$I$1:$V$1250,L20,[1]Nevezések!$V$1:$V$1250)</f>
        <v>1</v>
      </c>
      <c r="P20" s="4"/>
      <c r="Q20" s="4"/>
      <c r="R20" s="4"/>
      <c r="S20" s="4"/>
      <c r="T20" s="4"/>
    </row>
    <row r="21" spans="1:20" x14ac:dyDescent="0.3">
      <c r="A21" s="2">
        <f t="shared" ca="1" si="0"/>
        <v>5</v>
      </c>
      <c r="B21" s="2" t="str">
        <f ca="1">IFERROR(__xludf.DUMMYFUNCTION("""COMPUTED_VALUE"""),"Szegedi Kossuth Lajos Általános Iskola")</f>
        <v>Szegedi Kossuth Lajos Általános Iskola</v>
      </c>
      <c r="C21" s="2">
        <f ca="1">IFERROR(__xludf.DUMMYFUNCTION("""COMPUTED_VALUE"""),1)</f>
        <v>1</v>
      </c>
      <c r="D21" s="2" t="str">
        <f ca="1">IF(B21&lt;&gt;"", VLOOKUP(B21,[1]Nevezések!I:J,2,FALSE),"")</f>
        <v>Szeged</v>
      </c>
      <c r="F21" s="2" t="str">
        <f t="shared" si="1"/>
        <v/>
      </c>
      <c r="J21" s="2" t="str">
        <f>IF(G21&lt;&gt;"", VLOOKUP(G21,[1]Nevezések!I:J,2,FALSE),"")</f>
        <v/>
      </c>
      <c r="L21" s="4" t="str">
        <f ca="1">IFERROR(__xludf.DUMMYFUNCTION("""COMPUTED_VALUE"""),"Debreceni Kinizsi Pál Általános Iskola")</f>
        <v>Debreceni Kinizsi Pál Általános Iskola</v>
      </c>
      <c r="M21" s="6">
        <f ca="1">IF( ISERROR(SUMIF([1]Nevezések!I:I,L21,[1]Nevezések!AB:AB)),0,SUMIF([1]Nevezések!I:I,L21,[1]Nevezések!AB:AB))</f>
        <v>0</v>
      </c>
      <c r="N21" s="6">
        <f ca="1">IF( ISERROR(SUMIF([1]Nevezések!I:I,L21,[1]Nevezések!AD:AD)),0,SUMIF([1]Nevezések!I:I,L21,[1]Nevezések!AC:AD))</f>
        <v>0</v>
      </c>
      <c r="O21" s="4">
        <f ca="1">SUMIF([1]Nevezések!$I$1:$V$1250,L21,[1]Nevezések!$V$1:$V$1250)</f>
        <v>0</v>
      </c>
      <c r="P21" s="4"/>
      <c r="Q21" s="4"/>
      <c r="R21" s="4"/>
      <c r="S21" s="4"/>
      <c r="T21" s="4"/>
    </row>
    <row r="22" spans="1:20" x14ac:dyDescent="0.3">
      <c r="A22" s="2">
        <f t="shared" ca="1" si="0"/>
        <v>5</v>
      </c>
      <c r="B22" s="2" t="str">
        <f ca="1">IFERROR(__xludf.DUMMYFUNCTION("""COMPUTED_VALUE"""),"Pécsi Leőwey Klára Gimnázium")</f>
        <v>Pécsi Leőwey Klára Gimnázium</v>
      </c>
      <c r="C22" s="2">
        <f ca="1">IFERROR(__xludf.DUMMYFUNCTION("""COMPUTED_VALUE"""),1)</f>
        <v>1</v>
      </c>
      <c r="D22" s="2" t="str">
        <f ca="1">IF(B22&lt;&gt;"", VLOOKUP(B22,[1]Nevezések!I:J,2,FALSE),"")</f>
        <v>Pécs</v>
      </c>
      <c r="F22" s="2" t="str">
        <f t="shared" si="1"/>
        <v/>
      </c>
      <c r="J22" s="2" t="str">
        <f>IF(G22&lt;&gt;"", VLOOKUP(G22,[1]Nevezések!I:J,2,FALSE),"")</f>
        <v/>
      </c>
      <c r="L22" s="4" t="str">
        <f ca="1">IFERROR(__xludf.DUMMYFUNCTION("""COMPUTED_VALUE"""),"Apponyi Albert Általános Iskola")</f>
        <v>Apponyi Albert Általános Iskola</v>
      </c>
      <c r="M22" s="6">
        <f ca="1">IF( ISERROR(SUMIF([1]Nevezések!I:I,L22,[1]Nevezések!AB:AB)),0,SUMIF([1]Nevezések!I:I,L22,[1]Nevezések!AB:AB))</f>
        <v>0</v>
      </c>
      <c r="N22" s="6">
        <f ca="1">IF( ISERROR(SUMIF([1]Nevezések!I:I,L22,[1]Nevezések!AD:AD)),0,SUMIF([1]Nevezések!I:I,L22,[1]Nevezések!AC:AD))</f>
        <v>0</v>
      </c>
      <c r="O22" s="4">
        <f ca="1">SUMIF([1]Nevezések!$I$1:$V$1250,L22,[1]Nevezések!$V$1:$V$1250)</f>
        <v>3</v>
      </c>
      <c r="P22" s="4"/>
      <c r="Q22" s="4"/>
      <c r="R22" s="4"/>
      <c r="S22" s="4"/>
      <c r="T22" s="4"/>
    </row>
    <row r="23" spans="1:20" x14ac:dyDescent="0.3">
      <c r="A23" s="2">
        <f t="shared" ca="1" si="0"/>
        <v>5</v>
      </c>
      <c r="B23" s="2" t="str">
        <f ca="1">IFERROR(__xludf.DUMMYFUNCTION("""COMPUTED_VALUE"""),"Rókusi Általános Iskola")</f>
        <v>Rókusi Általános Iskola</v>
      </c>
      <c r="C23" s="2">
        <f ca="1">IFERROR(__xludf.DUMMYFUNCTION("""COMPUTED_VALUE"""),1)</f>
        <v>1</v>
      </c>
      <c r="D23" s="2" t="str">
        <f ca="1">IF(B23&lt;&gt;"", VLOOKUP(B23,[1]Nevezések!I:J,2,FALSE),"")</f>
        <v>Szeged</v>
      </c>
      <c r="F23" s="2" t="str">
        <f t="shared" si="1"/>
        <v/>
      </c>
      <c r="J23" s="2" t="str">
        <f>IF(G23&lt;&gt;"", VLOOKUP(G23,[1]Nevezések!I:J,2,FALSE),"")</f>
        <v/>
      </c>
      <c r="L23" s="4" t="str">
        <f ca="1">IFERROR(__xludf.DUMMYFUNCTION("""COMPUTED_VALUE"""),"Jáki Nagy Márton Nyelvoktató Nemzetiségi Általános Iskola")</f>
        <v>Jáki Nagy Márton Nyelvoktató Nemzetiségi Általános Iskola</v>
      </c>
      <c r="M23" s="6">
        <f ca="1">IF( ISERROR(SUMIF([1]Nevezések!I:I,L23,[1]Nevezések!AB:AB)),0,SUMIF([1]Nevezések!I:I,L23,[1]Nevezések!AB:AB))</f>
        <v>0</v>
      </c>
      <c r="N23" s="6">
        <f ca="1">IF( ISERROR(SUMIF([1]Nevezések!I:I,L23,[1]Nevezések!AD:AD)),0,SUMIF([1]Nevezések!I:I,L23,[1]Nevezések!AC:AD))</f>
        <v>0</v>
      </c>
      <c r="O23" s="4">
        <f ca="1">SUMIF([1]Nevezések!$I$1:$V$1250,L23,[1]Nevezések!$V$1:$V$1250)</f>
        <v>1</v>
      </c>
      <c r="P23" s="4"/>
      <c r="Q23" s="4"/>
      <c r="R23" s="4"/>
      <c r="S23" s="4"/>
      <c r="T23" s="4"/>
    </row>
    <row r="24" spans="1:20" x14ac:dyDescent="0.3">
      <c r="A24" s="2">
        <f t="shared" ca="1" si="0"/>
        <v>5</v>
      </c>
      <c r="B24" s="2" t="str">
        <f ca="1">IFERROR(__xludf.DUMMYFUNCTION("""COMPUTED_VALUE"""),"Pittner Dénes Általános Iskola és Alapfokú Művészeti Iskola")</f>
        <v>Pittner Dénes Általános Iskola és Alapfokú Művészeti Iskola</v>
      </c>
      <c r="C24" s="2">
        <f ca="1">IFERROR(__xludf.DUMMYFUNCTION("""COMPUTED_VALUE"""),1)</f>
        <v>1</v>
      </c>
      <c r="D24" s="2" t="str">
        <f ca="1">IF(B24&lt;&gt;"", VLOOKUP(B24,[1]Nevezések!I:J,2,FALSE),"")</f>
        <v>Péteri</v>
      </c>
      <c r="F24" s="2" t="str">
        <f t="shared" si="1"/>
        <v/>
      </c>
      <c r="J24" s="2" t="str">
        <f>IF(G24&lt;&gt;"", VLOOKUP(G24,[1]Nevezések!I:J,2,FALSE),"")</f>
        <v/>
      </c>
      <c r="L24" s="4" t="str">
        <f ca="1">IFERROR(__xludf.DUMMYFUNCTION("""COMPUTED_VALUE"""),"Szent József Óvoda, Általános Iskola, Gimnázium és Kollégium")</f>
        <v>Szent József Óvoda, Általános Iskola, Gimnázium és Kollégium</v>
      </c>
      <c r="M24" s="6">
        <f ca="1">IF( ISERROR(SUMIF([1]Nevezések!I:I,L24,[1]Nevezések!AB:AB)),0,SUMIF([1]Nevezések!I:I,L24,[1]Nevezések!AB:AB))</f>
        <v>0</v>
      </c>
      <c r="N24" s="6">
        <f ca="1">IF( ISERROR(SUMIF([1]Nevezések!I:I,L24,[1]Nevezések!AD:AD)),0,SUMIF([1]Nevezések!I:I,L24,[1]Nevezések!AC:AD))</f>
        <v>0</v>
      </c>
      <c r="O24" s="4">
        <f ca="1">SUMIF([1]Nevezések!$I$1:$V$1250,L24,[1]Nevezések!$V$1:$V$1250)</f>
        <v>3</v>
      </c>
      <c r="P24" s="4"/>
      <c r="Q24" s="4"/>
      <c r="R24" s="4"/>
      <c r="S24" s="4"/>
      <c r="T24" s="4"/>
    </row>
    <row r="25" spans="1:20" x14ac:dyDescent="0.3">
      <c r="A25" s="2" t="str">
        <f t="shared" si="0"/>
        <v/>
      </c>
      <c r="D25" s="2" t="str">
        <f>IF(B25&lt;&gt;"", VLOOKUP(B25,[1]Nevezések!I:J,2,FALSE),"")</f>
        <v/>
      </c>
      <c r="F25" s="2" t="str">
        <f t="shared" si="1"/>
        <v/>
      </c>
      <c r="J25" s="2" t="str">
        <f>IF(G25&lt;&gt;"", VLOOKUP(G25,[1]Nevezések!I:J,2,FALSE),"")</f>
        <v/>
      </c>
      <c r="L25" s="4" t="str">
        <f ca="1">IFERROR(__xludf.DUMMYFUNCTION("""COMPUTED_VALUE"""),"Zamárdi Fekete István Általános Iskola")</f>
        <v>Zamárdi Fekete István Általános Iskola</v>
      </c>
      <c r="M25" s="6">
        <f ca="1">IF( ISERROR(SUMIF([1]Nevezések!I:I,L25,[1]Nevezések!AB:AB)),0,SUMIF([1]Nevezések!I:I,L25,[1]Nevezések!AB:AB))</f>
        <v>0</v>
      </c>
      <c r="N25" s="6">
        <f ca="1">IF( ISERROR(SUMIF([1]Nevezések!I:I,L25,[1]Nevezések!AD:AD)),0,SUMIF([1]Nevezések!I:I,L25,[1]Nevezések!AC:AD))</f>
        <v>0</v>
      </c>
      <c r="O25" s="4">
        <f ca="1">SUMIF([1]Nevezések!$I$1:$V$1250,L25,[1]Nevezések!$V$1:$V$1250)</f>
        <v>6</v>
      </c>
      <c r="P25" s="4"/>
      <c r="Q25" s="4"/>
      <c r="R25" s="4"/>
      <c r="S25" s="4"/>
      <c r="T25" s="4"/>
    </row>
    <row r="26" spans="1:20" x14ac:dyDescent="0.3">
      <c r="A26" s="2" t="str">
        <f t="shared" si="0"/>
        <v/>
      </c>
      <c r="D26" s="2" t="str">
        <f>IF(B26&lt;&gt;"", VLOOKUP(B26,[1]Nevezések!I:J,2,FALSE),"")</f>
        <v/>
      </c>
      <c r="F26" s="2" t="str">
        <f t="shared" si="1"/>
        <v/>
      </c>
      <c r="J26" s="2" t="str">
        <f>IF(G26&lt;&gt;"", VLOOKUP(G26,[1]Nevezések!I:J,2,FALSE),"")</f>
        <v/>
      </c>
      <c r="L26" s="4" t="str">
        <f ca="1">IFERROR(__xludf.DUMMYFUNCTION("""COMPUTED_VALUE"""),"Ádám Jenő Általános Iskola és Alapfokú Művészeti Iskola")</f>
        <v>Ádám Jenő Általános Iskola és Alapfokú Művészeti Iskola</v>
      </c>
      <c r="M26" s="6">
        <f ca="1">IF( ISERROR(SUMIF([1]Nevezések!I:I,L26,[1]Nevezések!AB:AB)),0,SUMIF([1]Nevezések!I:I,L26,[1]Nevezések!AB:AB))</f>
        <v>0</v>
      </c>
      <c r="N26" s="6">
        <f ca="1">IF( ISERROR(SUMIF([1]Nevezések!I:I,L26,[1]Nevezések!AD:AD)),0,SUMIF([1]Nevezések!I:I,L26,[1]Nevezések!AC:AD))</f>
        <v>0</v>
      </c>
      <c r="O26" s="4">
        <f ca="1">SUMIF([1]Nevezések!$I$1:$V$1250,L26,[1]Nevezések!$V$1:$V$1250)</f>
        <v>8</v>
      </c>
      <c r="P26" s="4"/>
      <c r="Q26" s="4"/>
      <c r="R26" s="4"/>
      <c r="S26" s="4"/>
      <c r="T26" s="4"/>
    </row>
    <row r="27" spans="1:20" x14ac:dyDescent="0.3">
      <c r="A27" s="2" t="str">
        <f t="shared" si="0"/>
        <v/>
      </c>
      <c r="D27" s="2" t="str">
        <f>IF(B27&lt;&gt;"", VLOOKUP(B27,[1]Nevezések!I:J,2,FALSE),"")</f>
        <v/>
      </c>
      <c r="F27" s="2" t="str">
        <f t="shared" si="1"/>
        <v/>
      </c>
      <c r="J27" s="2" t="str">
        <f>IF(G27&lt;&gt;"", VLOOKUP(G27,[1]Nevezések!I:J,2,FALSE),"")</f>
        <v/>
      </c>
      <c r="L27" s="4" t="str">
        <f ca="1">IFERROR(__xludf.DUMMYFUNCTION("""COMPUTED_VALUE"""),"Debreceni Hatvani István Általános Iskola")</f>
        <v>Debreceni Hatvani István Általános Iskola</v>
      </c>
      <c r="M27" s="6">
        <f ca="1">IF( ISERROR(SUMIF([1]Nevezések!I:I,L27,[1]Nevezések!AB:AB)),0,SUMIF([1]Nevezések!I:I,L27,[1]Nevezések!AB:AB))</f>
        <v>0</v>
      </c>
      <c r="N27" s="6">
        <f ca="1">IF( ISERROR(SUMIF([1]Nevezések!I:I,L27,[1]Nevezések!AD:AD)),0,SUMIF([1]Nevezések!I:I,L27,[1]Nevezések!AC:AD))</f>
        <v>0</v>
      </c>
      <c r="O27" s="4">
        <f ca="1">SUMIF([1]Nevezések!$I$1:$V$1250,L27,[1]Nevezések!$V$1:$V$1250)</f>
        <v>0</v>
      </c>
      <c r="P27" s="4"/>
      <c r="Q27" s="4"/>
      <c r="R27" s="4"/>
      <c r="S27" s="4"/>
      <c r="T27" s="4"/>
    </row>
    <row r="28" spans="1:20" x14ac:dyDescent="0.3">
      <c r="A28" s="2" t="str">
        <f t="shared" si="0"/>
        <v/>
      </c>
      <c r="D28" s="2" t="str">
        <f>IF(B28&lt;&gt;"", VLOOKUP(B28,[1]Nevezések!I:J,2,FALSE),"")</f>
        <v/>
      </c>
      <c r="F28" s="2" t="str">
        <f t="shared" si="1"/>
        <v/>
      </c>
      <c r="J28" s="2" t="str">
        <f>IF(G28&lt;&gt;"", VLOOKUP(G28,[1]Nevezések!I:J,2,FALSE),"")</f>
        <v/>
      </c>
      <c r="L28" s="4" t="str">
        <f ca="1">IFERROR(__xludf.DUMMYFUNCTION("""COMPUTED_VALUE"""),"Tapolcai Bárdos Lajos Általános Iskola")</f>
        <v>Tapolcai Bárdos Lajos Általános Iskola</v>
      </c>
      <c r="M28" s="6">
        <f ca="1">IF( ISERROR(SUMIF([1]Nevezések!I:I,L28,[1]Nevezések!AB:AB)),0,SUMIF([1]Nevezések!I:I,L28,[1]Nevezések!AB:AB))</f>
        <v>0</v>
      </c>
      <c r="N28" s="6">
        <f ca="1">IF( ISERROR(SUMIF([1]Nevezések!I:I,L28,[1]Nevezések!AD:AD)),0,SUMIF([1]Nevezések!I:I,L28,[1]Nevezések!AC:AD))</f>
        <v>0</v>
      </c>
      <c r="O28" s="4">
        <f ca="1">SUMIF([1]Nevezések!$I$1:$V$1250,L28,[1]Nevezések!$V$1:$V$1250)</f>
        <v>5</v>
      </c>
      <c r="P28" s="4"/>
      <c r="Q28" s="4"/>
      <c r="R28" s="4"/>
      <c r="S28" s="4"/>
      <c r="T28" s="4"/>
    </row>
    <row r="29" spans="1:20" x14ac:dyDescent="0.3">
      <c r="A29" s="2" t="str">
        <f t="shared" si="0"/>
        <v/>
      </c>
      <c r="D29" s="2" t="str">
        <f>IF(B29&lt;&gt;"", VLOOKUP(B29,[1]Nevezések!I:J,2,FALSE),"")</f>
        <v/>
      </c>
      <c r="F29" s="2" t="str">
        <f t="shared" si="1"/>
        <v/>
      </c>
      <c r="J29" s="2" t="str">
        <f>IF(G29&lt;&gt;"", VLOOKUP(G29,[1]Nevezések!I:J,2,FALSE),"")</f>
        <v/>
      </c>
      <c r="L29" s="4" t="str">
        <f ca="1">IFERROR(__xludf.DUMMYFUNCTION("""COMPUTED_VALUE"""),"Üllői Árpád Fejedelem Általános Iskola")</f>
        <v>Üllői Árpád Fejedelem Általános Iskola</v>
      </c>
      <c r="M29" s="6">
        <f ca="1">IF( ISERROR(SUMIF([1]Nevezések!I:I,L29,[1]Nevezések!AB:AB)),0,SUMIF([1]Nevezések!I:I,L29,[1]Nevezések!AB:AB))</f>
        <v>0</v>
      </c>
      <c r="N29" s="6">
        <f ca="1">IF( ISERROR(SUMIF([1]Nevezések!I:I,L29,[1]Nevezések!AD:AD)),0,SUMIF([1]Nevezések!I:I,L29,[1]Nevezések!AC:AD))</f>
        <v>0</v>
      </c>
      <c r="O29" s="4">
        <f ca="1">SUMIF([1]Nevezések!$I$1:$V$1250,L29,[1]Nevezések!$V$1:$V$1250)</f>
        <v>0</v>
      </c>
      <c r="P29" s="4"/>
      <c r="Q29" s="4"/>
      <c r="R29" s="4"/>
      <c r="S29" s="4"/>
      <c r="T29" s="4"/>
    </row>
    <row r="30" spans="1:20" x14ac:dyDescent="0.3">
      <c r="A30" s="2" t="str">
        <f t="shared" si="0"/>
        <v/>
      </c>
      <c r="D30" s="2" t="str">
        <f>IF(B30&lt;&gt;"", VLOOKUP(B30,[1]Nevezések!I:J,2,FALSE),"")</f>
        <v/>
      </c>
      <c r="F30" s="2" t="str">
        <f t="shared" si="1"/>
        <v/>
      </c>
      <c r="J30" s="2" t="str">
        <f>IF(G30&lt;&gt;"", VLOOKUP(G30,[1]Nevezések!I:J,2,FALSE),"")</f>
        <v/>
      </c>
      <c r="L30" s="4" t="str">
        <f ca="1">IFERROR(__xludf.DUMMYFUNCTION("""COMPUTED_VALUE"""),"Tarczy Lajos Általános Iskola")</f>
        <v>Tarczy Lajos Általános Iskola</v>
      </c>
      <c r="M30" s="6">
        <f ca="1">IF( ISERROR(SUMIF([1]Nevezések!I:I,L30,[1]Nevezések!AB:AB)),0,SUMIF([1]Nevezések!I:I,L30,[1]Nevezések!AB:AB))</f>
        <v>3</v>
      </c>
      <c r="N30" s="6">
        <f ca="1">IF( ISERROR(SUMIF([1]Nevezések!I:I,L30,[1]Nevezések!AD:AD)),0,SUMIF([1]Nevezések!I:I,L30,[1]Nevezések!AC:AD))</f>
        <v>0</v>
      </c>
      <c r="O30" s="4">
        <f ca="1">SUMIF([1]Nevezések!$I$1:$V$1250,L30,[1]Nevezések!$V$1:$V$1250)</f>
        <v>4</v>
      </c>
      <c r="P30" s="4"/>
      <c r="Q30" s="4"/>
      <c r="R30" s="4"/>
      <c r="S30" s="4"/>
      <c r="T30" s="4"/>
    </row>
    <row r="31" spans="1:20" x14ac:dyDescent="0.3">
      <c r="A31" s="2" t="str">
        <f t="shared" si="0"/>
        <v/>
      </c>
      <c r="D31" s="2" t="str">
        <f>IF(B31&lt;&gt;"", VLOOKUP(B31,[1]Nevezések!I:J,2,FALSE),"")</f>
        <v/>
      </c>
      <c r="F31" s="2" t="str">
        <f t="shared" si="1"/>
        <v/>
      </c>
      <c r="J31" s="2" t="str">
        <f>IF(G31&lt;&gt;"", VLOOKUP(G31,[1]Nevezések!I:J,2,FALSE),"")</f>
        <v/>
      </c>
      <c r="L31" s="4" t="str">
        <f ca="1">IFERROR(__xludf.DUMMYFUNCTION("""COMPUTED_VALUE"""),"Mikepércsi Hunyadi János Általános Iskola")</f>
        <v>Mikepércsi Hunyadi János Általános Iskola</v>
      </c>
      <c r="M31" s="6">
        <f ca="1">IF( ISERROR(SUMIF([1]Nevezések!I:I,L31,[1]Nevezések!AB:AB)),0,SUMIF([1]Nevezések!I:I,L31,[1]Nevezések!AB:AB))</f>
        <v>0</v>
      </c>
      <c r="N31" s="6">
        <f ca="1">IF( ISERROR(SUMIF([1]Nevezések!I:I,L31,[1]Nevezések!AD:AD)),0,SUMIF([1]Nevezések!I:I,L31,[1]Nevezések!AC:AD))</f>
        <v>0</v>
      </c>
      <c r="O31" s="4">
        <f ca="1">SUMIF([1]Nevezések!$I$1:$V$1250,L31,[1]Nevezések!$V$1:$V$1250)</f>
        <v>0</v>
      </c>
      <c r="P31" s="4"/>
      <c r="Q31" s="4"/>
      <c r="R31" s="4"/>
      <c r="S31" s="4"/>
      <c r="T31" s="4"/>
    </row>
    <row r="32" spans="1:20" x14ac:dyDescent="0.3">
      <c r="A32" s="2" t="str">
        <f t="shared" si="0"/>
        <v/>
      </c>
      <c r="D32" s="2" t="str">
        <f>IF(B32&lt;&gt;"", VLOOKUP(B32,[1]Nevezések!I:J,2,FALSE),"")</f>
        <v/>
      </c>
      <c r="F32" s="2" t="str">
        <f t="shared" si="1"/>
        <v/>
      </c>
      <c r="J32" s="2" t="str">
        <f>IF(G32&lt;&gt;"", VLOOKUP(G32,[1]Nevezések!I:J,2,FALSE),"")</f>
        <v/>
      </c>
      <c r="L32" s="4" t="str">
        <f ca="1">IFERROR(__xludf.DUMMYFUNCTION("""COMPUTED_VALUE"""),"Dánszentmiklósi Ady Endre Általános Iskola és Alapfokú Művészeti Iskola")</f>
        <v>Dánszentmiklósi Ady Endre Általános Iskola és Alapfokú Művészeti Iskola</v>
      </c>
      <c r="M32" s="6">
        <f ca="1">IF( ISERROR(SUMIF([1]Nevezések!I:I,L32,[1]Nevezések!AB:AB)),0,SUMIF([1]Nevezések!I:I,L32,[1]Nevezések!AB:AB))</f>
        <v>0</v>
      </c>
      <c r="N32" s="6">
        <f ca="1">IF( ISERROR(SUMIF([1]Nevezések!I:I,L32,[1]Nevezések!AD:AD)),0,SUMIF([1]Nevezések!I:I,L32,[1]Nevezések!AC:AD))</f>
        <v>0</v>
      </c>
      <c r="O32" s="4">
        <f ca="1">SUMIF([1]Nevezések!$I$1:$V$1250,L32,[1]Nevezések!$V$1:$V$1250)</f>
        <v>0</v>
      </c>
      <c r="P32" s="4"/>
      <c r="Q32" s="4"/>
      <c r="R32" s="4"/>
      <c r="S32" s="4"/>
      <c r="T32" s="4"/>
    </row>
    <row r="33" spans="1:20" x14ac:dyDescent="0.3">
      <c r="A33" s="2" t="str">
        <f t="shared" si="0"/>
        <v/>
      </c>
      <c r="D33" s="2" t="str">
        <f>IF(B33&lt;&gt;"", VLOOKUP(B33,[1]Nevezések!I:J,2,FALSE),"")</f>
        <v/>
      </c>
      <c r="F33" s="2" t="str">
        <f t="shared" si="1"/>
        <v/>
      </c>
      <c r="J33" s="2" t="str">
        <f>IF(G33&lt;&gt;"", VLOOKUP(G33,[1]Nevezések!I:J,2,FALSE),"")</f>
        <v/>
      </c>
      <c r="L33" s="4" t="str">
        <f ca="1">IFERROR(__xludf.DUMMYFUNCTION("""COMPUTED_VALUE"""),"Szegedi Tudományegyetem Gyakorló Gimnázium és Általános Iskola")</f>
        <v>Szegedi Tudományegyetem Gyakorló Gimnázium és Általános Iskola</v>
      </c>
      <c r="M33" s="6">
        <f ca="1">IF( ISERROR(SUMIF([1]Nevezések!I:I,L33,[1]Nevezések!AB:AB)),0,SUMIF([1]Nevezések!I:I,L33,[1]Nevezések!AB:AB))</f>
        <v>0</v>
      </c>
      <c r="N33" s="6">
        <f ca="1">IF( ISERROR(SUMIF([1]Nevezések!I:I,L33,[1]Nevezések!AD:AD)),0,SUMIF([1]Nevezések!I:I,L33,[1]Nevezések!AC:AD))</f>
        <v>0</v>
      </c>
      <c r="O33" s="4">
        <f ca="1">SUMIF([1]Nevezések!$I$1:$V$1250,L33,[1]Nevezések!$V$1:$V$1250)</f>
        <v>0</v>
      </c>
      <c r="P33" s="4"/>
      <c r="Q33" s="4"/>
      <c r="R33" s="4"/>
      <c r="S33" s="4"/>
      <c r="T33" s="4"/>
    </row>
    <row r="34" spans="1:20" x14ac:dyDescent="0.3">
      <c r="A34" s="2" t="str">
        <f t="shared" si="0"/>
        <v/>
      </c>
      <c r="D34" s="2" t="str">
        <f>IF(B34&lt;&gt;"", VLOOKUP(B34,[1]Nevezések!I:J,2,FALSE),"")</f>
        <v/>
      </c>
      <c r="F34" s="2" t="str">
        <f t="shared" si="1"/>
        <v/>
      </c>
      <c r="J34" s="2" t="str">
        <f>IF(G34&lt;&gt;"", VLOOKUP(G34,[1]Nevezések!I:J,2,FALSE),"")</f>
        <v/>
      </c>
      <c r="L34" s="4" t="str">
        <f ca="1">IFERROR(__xludf.DUMMYFUNCTION("""COMPUTED_VALUE"""),"ELTE Bolyai János Gyakorló Általános Iskola és Gimnázium")</f>
        <v>ELTE Bolyai János Gyakorló Általános Iskola és Gimnázium</v>
      </c>
      <c r="M34" s="6">
        <f ca="1">IF( ISERROR(SUMIF([1]Nevezések!I:I,L34,[1]Nevezések!AB:AB)),0,SUMIF([1]Nevezések!I:I,L34,[1]Nevezések!AB:AB))</f>
        <v>0</v>
      </c>
      <c r="N34" s="6">
        <f ca="1">IF( ISERROR(SUMIF([1]Nevezések!I:I,L34,[1]Nevezések!AD:AD)),0,SUMIF([1]Nevezések!I:I,L34,[1]Nevezések!AC:AD))</f>
        <v>0</v>
      </c>
      <c r="O34" s="4">
        <f ca="1">SUMIF([1]Nevezések!$I$1:$V$1250,L34,[1]Nevezések!$V$1:$V$1250)</f>
        <v>2</v>
      </c>
      <c r="P34" s="4"/>
      <c r="Q34" s="4"/>
      <c r="R34" s="4"/>
      <c r="S34" s="4"/>
      <c r="T34" s="4"/>
    </row>
    <row r="35" spans="1:20" x14ac:dyDescent="0.3">
      <c r="A35" s="2" t="str">
        <f t="shared" si="0"/>
        <v/>
      </c>
      <c r="D35" s="2" t="str">
        <f>IF(B35&lt;&gt;"", VLOOKUP(B35,[1]Nevezések!I:J,2,FALSE),"")</f>
        <v/>
      </c>
      <c r="F35" s="2" t="str">
        <f t="shared" si="1"/>
        <v/>
      </c>
      <c r="J35" s="2" t="str">
        <f>IF(G35&lt;&gt;"", VLOOKUP(G35,[1]Nevezések!I:J,2,FALSE),"")</f>
        <v/>
      </c>
      <c r="L35" s="4" t="str">
        <f ca="1">IFERROR(__xludf.DUMMYFUNCTION("""COMPUTED_VALUE"""),"Pápai Weöres Sándor Általános Iskola")</f>
        <v>Pápai Weöres Sándor Általános Iskola</v>
      </c>
      <c r="M35" s="6">
        <f ca="1">IF( ISERROR(SUMIF([1]Nevezések!I:I,L35,[1]Nevezések!AB:AB)),0,SUMIF([1]Nevezések!I:I,L35,[1]Nevezések!AB:AB))</f>
        <v>0</v>
      </c>
      <c r="N35" s="6">
        <f ca="1">IF( ISERROR(SUMIF([1]Nevezések!I:I,L35,[1]Nevezések!AD:AD)),0,SUMIF([1]Nevezések!I:I,L35,[1]Nevezések!AC:AD))</f>
        <v>0</v>
      </c>
      <c r="O35" s="4">
        <f ca="1">SUMIF([1]Nevezések!$I$1:$V$1250,L35,[1]Nevezések!$V$1:$V$1250)</f>
        <v>3</v>
      </c>
      <c r="P35" s="4"/>
      <c r="Q35" s="4"/>
      <c r="R35" s="4"/>
      <c r="S35" s="4"/>
      <c r="T35" s="4"/>
    </row>
    <row r="36" spans="1:20" x14ac:dyDescent="0.3">
      <c r="A36" s="2" t="str">
        <f t="shared" si="0"/>
        <v/>
      </c>
      <c r="D36" s="2" t="str">
        <f>IF(B36&lt;&gt;"", VLOOKUP(B36,[1]Nevezések!I:J,2,FALSE),"")</f>
        <v/>
      </c>
      <c r="F36" s="2" t="str">
        <f t="shared" si="1"/>
        <v/>
      </c>
      <c r="J36" s="2" t="str">
        <f>IF(G36&lt;&gt;"", VLOOKUP(G36,[1]Nevezések!I:J,2,FALSE),"")</f>
        <v/>
      </c>
      <c r="L36" s="4" t="str">
        <f ca="1">IFERROR(__xludf.DUMMYFUNCTION("""COMPUTED_VALUE"""),"Szeberényi Gusztáv Adolf Evangélikus Gimnázium, Technikum, Szakgimnázium, Általános Iskola, Óvoda, Alapfokú Művészeti Iskola és Kollégium")</f>
        <v>Szeberényi Gusztáv Adolf Evangélikus Gimnázium, Technikum, Szakgimnázium, Általános Iskola, Óvoda, Alapfokú Művészeti Iskola és Kollégium</v>
      </c>
      <c r="M36" s="6">
        <f ca="1">IF( ISERROR(SUMIF([1]Nevezések!I:I,L36,[1]Nevezések!AB:AB)),0,SUMIF([1]Nevezések!I:I,L36,[1]Nevezések!AB:AB))</f>
        <v>0</v>
      </c>
      <c r="N36" s="6">
        <f ca="1">IF( ISERROR(SUMIF([1]Nevezések!I:I,L36,[1]Nevezések!AD:AD)),0,SUMIF([1]Nevezések!I:I,L36,[1]Nevezések!AC:AD))</f>
        <v>0</v>
      </c>
      <c r="O36" s="4">
        <f ca="1">SUMIF([1]Nevezések!$I$1:$V$1250,L36,[1]Nevezések!$V$1:$V$1250)</f>
        <v>2</v>
      </c>
      <c r="P36" s="4"/>
      <c r="Q36" s="4"/>
      <c r="R36" s="4"/>
      <c r="S36" s="4"/>
      <c r="T36" s="4"/>
    </row>
    <row r="37" spans="1:20" x14ac:dyDescent="0.3">
      <c r="A37" s="2" t="str">
        <f t="shared" si="0"/>
        <v/>
      </c>
      <c r="D37" s="2" t="str">
        <f>IF(B37&lt;&gt;"", VLOOKUP(B37,[1]Nevezések!I:J,2,FALSE),"")</f>
        <v/>
      </c>
      <c r="F37" s="2" t="str">
        <f t="shared" si="1"/>
        <v/>
      </c>
      <c r="J37" s="2" t="str">
        <f>IF(G37&lt;&gt;"", VLOOKUP(G37,[1]Nevezések!I:J,2,FALSE),"")</f>
        <v/>
      </c>
      <c r="L37" s="4" t="str">
        <f ca="1">IFERROR(__xludf.DUMMYFUNCTION("""COMPUTED_VALUE"""),"Tiszaparti Római Katolikus Általános Iskola és Gimnázium")</f>
        <v>Tiszaparti Római Katolikus Általános Iskola és Gimnázium</v>
      </c>
      <c r="M37" s="6">
        <f ca="1">IF( ISERROR(SUMIF([1]Nevezések!I:I,L37,[1]Nevezések!AB:AB)),0,SUMIF([1]Nevezések!I:I,L37,[1]Nevezések!AB:AB))</f>
        <v>0</v>
      </c>
      <c r="N37" s="6">
        <f ca="1">IF( ISERROR(SUMIF([1]Nevezések!I:I,L37,[1]Nevezések!AD:AD)),0,SUMIF([1]Nevezések!I:I,L37,[1]Nevezések!AC:AD))</f>
        <v>0</v>
      </c>
      <c r="O37" s="4">
        <f ca="1">SUMIF([1]Nevezések!$I$1:$V$1250,L37,[1]Nevezések!$V$1:$V$1250)</f>
        <v>2</v>
      </c>
      <c r="P37" s="4"/>
      <c r="Q37" s="4"/>
      <c r="R37" s="4"/>
      <c r="S37" s="4"/>
      <c r="T37" s="4"/>
    </row>
    <row r="38" spans="1:20" x14ac:dyDescent="0.3">
      <c r="A38" s="2" t="str">
        <f t="shared" si="0"/>
        <v/>
      </c>
      <c r="D38" s="2" t="str">
        <f>IF(B38&lt;&gt;"", VLOOKUP(B38,[1]Nevezések!I:J,2,FALSE),"")</f>
        <v/>
      </c>
      <c r="F38" s="2" t="str">
        <f t="shared" si="1"/>
        <v/>
      </c>
      <c r="J38" s="2" t="str">
        <f>IF(G38&lt;&gt;"", VLOOKUP(G38,[1]Nevezések!I:J,2,FALSE),"")</f>
        <v/>
      </c>
      <c r="L38" s="4" t="str">
        <f ca="1">IFERROR(__xludf.DUMMYFUNCTION("""COMPUTED_VALUE"""),"Fabriczius József Általános Iskola")</f>
        <v>Fabriczius József Általános Iskola</v>
      </c>
      <c r="M38" s="6">
        <f ca="1">IF( ISERROR(SUMIF([1]Nevezések!I:I,L38,[1]Nevezések!AB:AB)),0,SUMIF([1]Nevezések!I:I,L38,[1]Nevezések!AB:AB))</f>
        <v>0</v>
      </c>
      <c r="N38" s="6">
        <f ca="1">IF( ISERROR(SUMIF([1]Nevezések!I:I,L38,[1]Nevezések!AD:AD)),0,SUMIF([1]Nevezések!I:I,L38,[1]Nevezések!AC:AD))</f>
        <v>0</v>
      </c>
      <c r="O38" s="4">
        <f ca="1">SUMIF([1]Nevezések!$I$1:$V$1250,L38,[1]Nevezések!$V$1:$V$1250)</f>
        <v>3</v>
      </c>
      <c r="P38" s="4"/>
      <c r="Q38" s="4"/>
      <c r="R38" s="4"/>
      <c r="S38" s="4"/>
      <c r="T38" s="4"/>
    </row>
    <row r="39" spans="1:20" x14ac:dyDescent="0.3">
      <c r="A39" s="2" t="str">
        <f t="shared" si="0"/>
        <v/>
      </c>
      <c r="D39" s="2" t="str">
        <f>IF(B39&lt;&gt;"", VLOOKUP(B39,[1]Nevezések!I:J,2,FALSE),"")</f>
        <v/>
      </c>
      <c r="F39" s="2" t="str">
        <f t="shared" si="1"/>
        <v/>
      </c>
      <c r="J39" s="2" t="str">
        <f>IF(G39&lt;&gt;"", VLOOKUP(G39,[1]Nevezések!I:J,2,FALSE),"")</f>
        <v/>
      </c>
      <c r="L39" s="4" t="str">
        <f ca="1">IFERROR(__xludf.DUMMYFUNCTION("""COMPUTED_VALUE"""),"Segesdi IV. Béla Király Általános Iskola")</f>
        <v>Segesdi IV. Béla Király Általános Iskola</v>
      </c>
      <c r="M39" s="6">
        <f ca="1">IF( ISERROR(SUMIF([1]Nevezések!I:I,L39,[1]Nevezések!AB:AB)),0,SUMIF([1]Nevezések!I:I,L39,[1]Nevezések!AB:AB))</f>
        <v>0</v>
      </c>
      <c r="N39" s="6">
        <f ca="1">IF( ISERROR(SUMIF([1]Nevezések!I:I,L39,[1]Nevezések!AD:AD)),0,SUMIF([1]Nevezések!I:I,L39,[1]Nevezések!AC:AD))</f>
        <v>0</v>
      </c>
      <c r="O39" s="4">
        <f ca="1">SUMIF([1]Nevezések!$I$1:$V$1250,L39,[1]Nevezések!$V$1:$V$1250)</f>
        <v>0</v>
      </c>
      <c r="P39" s="4"/>
      <c r="Q39" s="4"/>
      <c r="R39" s="4"/>
      <c r="S39" s="4"/>
      <c r="T39" s="4"/>
    </row>
    <row r="40" spans="1:20" x14ac:dyDescent="0.3">
      <c r="A40" s="2" t="str">
        <f t="shared" si="0"/>
        <v/>
      </c>
      <c r="D40" s="2" t="str">
        <f>IF(B40&lt;&gt;"", VLOOKUP(B40,[1]Nevezések!I:J,2,FALSE),"")</f>
        <v/>
      </c>
      <c r="F40" s="2" t="str">
        <f t="shared" si="1"/>
        <v/>
      </c>
      <c r="J40" s="2" t="str">
        <f>IF(G40&lt;&gt;"", VLOOKUP(G40,[1]Nevezések!I:J,2,FALSE),"")</f>
        <v/>
      </c>
      <c r="L40" s="4" t="str">
        <f ca="1">IFERROR(__xludf.DUMMYFUNCTION("""COMPUTED_VALUE"""),"Rákóczifalvai II. Rákóczi Ferenc Általános Iskola és Alapfokú Művészeti Iskola")</f>
        <v>Rákóczifalvai II. Rákóczi Ferenc Általános Iskola és Alapfokú Művészeti Iskola</v>
      </c>
      <c r="M40" s="6">
        <f ca="1">IF( ISERROR(SUMIF([1]Nevezések!I:I,L40,[1]Nevezések!AB:AB)),0,SUMIF([1]Nevezések!I:I,L40,[1]Nevezések!AB:AB))</f>
        <v>0</v>
      </c>
      <c r="N40" s="6">
        <f ca="1">IF( ISERROR(SUMIF([1]Nevezések!I:I,L40,[1]Nevezések!AD:AD)),0,SUMIF([1]Nevezések!I:I,L40,[1]Nevezések!AC:AD))</f>
        <v>0</v>
      </c>
      <c r="O40" s="4">
        <f ca="1">SUMIF([1]Nevezések!$I$1:$V$1250,L40,[1]Nevezések!$V$1:$V$1250)</f>
        <v>1</v>
      </c>
      <c r="P40" s="4"/>
      <c r="Q40" s="4"/>
      <c r="R40" s="4"/>
      <c r="S40" s="4"/>
      <c r="T40" s="4"/>
    </row>
    <row r="41" spans="1:20" x14ac:dyDescent="0.3">
      <c r="A41" s="2" t="str">
        <f t="shared" si="0"/>
        <v/>
      </c>
      <c r="D41" s="2" t="str">
        <f>IF(B41&lt;&gt;"", VLOOKUP(B41,[1]Nevezések!I:J,2,FALSE),"")</f>
        <v/>
      </c>
      <c r="F41" s="2" t="str">
        <f t="shared" si="1"/>
        <v/>
      </c>
      <c r="J41" s="2" t="str">
        <f>IF(G41&lt;&gt;"", VLOOKUP(G41,[1]Nevezések!I:J,2,FALSE),"")</f>
        <v/>
      </c>
      <c r="L41" s="4" t="str">
        <f ca="1">IFERROR(__xludf.DUMMYFUNCTION("""COMPUTED_VALUE"""),"Nyíregyházi Móricz Zsigmond Általános Iskola")</f>
        <v>Nyíregyházi Móricz Zsigmond Általános Iskola</v>
      </c>
      <c r="M41" s="6">
        <f ca="1">IF( ISERROR(SUMIF([1]Nevezések!I:I,L41,[1]Nevezések!AB:AB)),0,SUMIF([1]Nevezések!I:I,L41,[1]Nevezések!AB:AB))</f>
        <v>0</v>
      </c>
      <c r="N41" s="6">
        <f ca="1">IF( ISERROR(SUMIF([1]Nevezések!I:I,L41,[1]Nevezések!AD:AD)),0,SUMIF([1]Nevezések!I:I,L41,[1]Nevezések!AC:AD))</f>
        <v>0</v>
      </c>
      <c r="O41" s="4">
        <f ca="1">SUMIF([1]Nevezések!$I$1:$V$1250,L41,[1]Nevezések!$V$1:$V$1250)</f>
        <v>1</v>
      </c>
      <c r="P41" s="4"/>
      <c r="Q41" s="4"/>
      <c r="R41" s="4"/>
      <c r="S41" s="4"/>
      <c r="T41" s="4"/>
    </row>
    <row r="42" spans="1:20" x14ac:dyDescent="0.3">
      <c r="A42" s="2" t="str">
        <f t="shared" si="0"/>
        <v/>
      </c>
      <c r="D42" s="2" t="str">
        <f>IF(B42&lt;&gt;"", VLOOKUP(B42,[1]Nevezések!I:J,2,FALSE),"")</f>
        <v/>
      </c>
      <c r="F42" s="2" t="str">
        <f t="shared" si="1"/>
        <v/>
      </c>
      <c r="J42" s="2" t="str">
        <f>IF(G42&lt;&gt;"", VLOOKUP(G42,[1]Nevezések!I:J,2,FALSE),"")</f>
        <v/>
      </c>
      <c r="L42" s="4" t="str">
        <f ca="1">IFERROR(__xludf.DUMMYFUNCTION("""COMPUTED_VALUE"""),"Kaposvári Kodály Zoltán Központi Általános Iskola")</f>
        <v>Kaposvári Kodály Zoltán Központi Általános Iskola</v>
      </c>
      <c r="M42" s="6">
        <f ca="1">IF( ISERROR(SUMIF([1]Nevezések!I:I,L42,[1]Nevezések!AB:AB)),0,SUMIF([1]Nevezések!I:I,L42,[1]Nevezések!AB:AB))</f>
        <v>0</v>
      </c>
      <c r="N42" s="6">
        <f ca="1">IF( ISERROR(SUMIF([1]Nevezések!I:I,L42,[1]Nevezések!AD:AD)),0,SUMIF([1]Nevezések!I:I,L42,[1]Nevezések!AC:AD))</f>
        <v>0</v>
      </c>
      <c r="O42" s="4">
        <f ca="1">SUMIF([1]Nevezések!$I$1:$V$1250,L42,[1]Nevezések!$V$1:$V$1250)</f>
        <v>8</v>
      </c>
      <c r="P42" s="4"/>
      <c r="Q42" s="4"/>
      <c r="R42" s="4"/>
      <c r="S42" s="4"/>
      <c r="T42" s="4"/>
    </row>
    <row r="43" spans="1:20" x14ac:dyDescent="0.3">
      <c r="A43" s="2" t="str">
        <f t="shared" si="0"/>
        <v/>
      </c>
      <c r="D43" s="2" t="str">
        <f>IF(B43&lt;&gt;"", VLOOKUP(B43,[1]Nevezések!I:J,2,FALSE),"")</f>
        <v/>
      </c>
      <c r="F43" s="2" t="str">
        <f t="shared" si="1"/>
        <v/>
      </c>
      <c r="J43" s="2" t="str">
        <f>IF(G43&lt;&gt;"", VLOOKUP(G43,[1]Nevezések!I:J,2,FALSE),"")</f>
        <v/>
      </c>
      <c r="L43" s="4" t="str">
        <f ca="1">IFERROR(__xludf.DUMMYFUNCTION("""COMPUTED_VALUE"""),"Bodajki Általános Iskola")</f>
        <v>Bodajki Általános Iskola</v>
      </c>
      <c r="M43" s="6">
        <f ca="1">IF( ISERROR(SUMIF([1]Nevezések!I:I,L43,[1]Nevezések!AB:AB)),0,SUMIF([1]Nevezések!I:I,L43,[1]Nevezések!AB:AB))</f>
        <v>0</v>
      </c>
      <c r="N43" s="6">
        <f ca="1">IF( ISERROR(SUMIF([1]Nevezések!I:I,L43,[1]Nevezések!AD:AD)),0,SUMIF([1]Nevezések!I:I,L43,[1]Nevezések!AC:AD))</f>
        <v>0</v>
      </c>
      <c r="O43" s="4">
        <f ca="1">SUMIF([1]Nevezések!$I$1:$V$1250,L43,[1]Nevezések!$V$1:$V$1250)</f>
        <v>1</v>
      </c>
      <c r="P43" s="4"/>
      <c r="Q43" s="4"/>
      <c r="R43" s="4"/>
      <c r="S43" s="4"/>
      <c r="T43" s="4"/>
    </row>
    <row r="44" spans="1:20" x14ac:dyDescent="0.3">
      <c r="A44" s="2" t="str">
        <f t="shared" si="0"/>
        <v/>
      </c>
      <c r="D44" s="2" t="str">
        <f>IF(B44&lt;&gt;"", VLOOKUP(B44,[1]Nevezések!I:J,2,FALSE),"")</f>
        <v/>
      </c>
      <c r="F44" s="2" t="str">
        <f t="shared" si="1"/>
        <v/>
      </c>
      <c r="J44" s="2" t="str">
        <f>IF(G44&lt;&gt;"", VLOOKUP(G44,[1]Nevezések!I:J,2,FALSE),"")</f>
        <v/>
      </c>
      <c r="L44" s="4" t="str">
        <f ca="1">IFERROR(__xludf.DUMMYFUNCTION("""COMPUTED_VALUE"""),"Nagyboldogasszony Római Katolikus Gimnázium, Általános Iskola és Alapfokú Művészeti Iskola")</f>
        <v>Nagyboldogasszony Római Katolikus Gimnázium, Általános Iskola és Alapfokú Művészeti Iskola</v>
      </c>
      <c r="M44" s="6">
        <f ca="1">IF( ISERROR(SUMIF([1]Nevezések!I:I,L44,[1]Nevezések!AB:AB)),0,SUMIF([1]Nevezések!I:I,L44,[1]Nevezések!AB:AB))</f>
        <v>0</v>
      </c>
      <c r="N44" s="6">
        <f ca="1">IF( ISERROR(SUMIF([1]Nevezések!I:I,L44,[1]Nevezések!AD:AD)),0,SUMIF([1]Nevezések!I:I,L44,[1]Nevezések!AC:AD))</f>
        <v>0</v>
      </c>
      <c r="O44" s="4">
        <f ca="1">SUMIF([1]Nevezések!$I$1:$V$1250,L44,[1]Nevezések!$V$1:$V$1250)</f>
        <v>3</v>
      </c>
      <c r="P44" s="4"/>
      <c r="Q44" s="4"/>
      <c r="R44" s="4"/>
      <c r="S44" s="4"/>
      <c r="T44" s="4"/>
    </row>
    <row r="45" spans="1:20" x14ac:dyDescent="0.3">
      <c r="A45" s="2" t="str">
        <f t="shared" si="0"/>
        <v/>
      </c>
      <c r="D45" s="2" t="str">
        <f>IF(B45&lt;&gt;"", VLOOKUP(B45,[1]Nevezések!I:J,2,FALSE),"")</f>
        <v/>
      </c>
      <c r="F45" s="2" t="str">
        <f t="shared" si="1"/>
        <v/>
      </c>
      <c r="J45" s="2" t="str">
        <f>IF(G45&lt;&gt;"", VLOOKUP(G45,[1]Nevezések!I:J,2,FALSE),"")</f>
        <v/>
      </c>
      <c r="L45" s="4" t="str">
        <f ca="1">IFERROR(__xludf.DUMMYFUNCTION("""COMPUTED_VALUE"""),"Lilla Téri Általános Iskola")</f>
        <v>Lilla Téri Általános Iskola</v>
      </c>
      <c r="M45" s="6">
        <f ca="1">IF( ISERROR(SUMIF([1]Nevezések!I:I,L45,[1]Nevezések!AB:AB)),0,SUMIF([1]Nevezések!I:I,L45,[1]Nevezések!AB:AB))</f>
        <v>0</v>
      </c>
      <c r="N45" s="6">
        <f ca="1">IF( ISERROR(SUMIF([1]Nevezések!I:I,L45,[1]Nevezések!AD:AD)),0,SUMIF([1]Nevezések!I:I,L45,[1]Nevezések!AC:AD))</f>
        <v>0</v>
      </c>
      <c r="O45" s="4">
        <f ca="1">SUMIF([1]Nevezések!$I$1:$V$1250,L45,[1]Nevezések!$V$1:$V$1250)</f>
        <v>1</v>
      </c>
      <c r="P45" s="4"/>
      <c r="Q45" s="4"/>
      <c r="R45" s="4"/>
      <c r="S45" s="4"/>
      <c r="T45" s="4"/>
    </row>
    <row r="46" spans="1:20" x14ac:dyDescent="0.3">
      <c r="A46" s="2" t="str">
        <f t="shared" si="0"/>
        <v/>
      </c>
      <c r="D46" s="2" t="str">
        <f>IF(B46&lt;&gt;"", VLOOKUP(B46,[1]Nevezések!I:J,2,FALSE),"")</f>
        <v/>
      </c>
      <c r="F46" s="2" t="str">
        <f t="shared" si="1"/>
        <v/>
      </c>
      <c r="J46" s="2" t="str">
        <f>IF(G46&lt;&gt;"", VLOOKUP(G46,[1]Nevezések!I:J,2,FALSE),"")</f>
        <v/>
      </c>
      <c r="L46" s="4" t="str">
        <f ca="1">IFERROR(__xludf.DUMMYFUNCTION("""COMPUTED_VALUE"""),"Kodály Zoltán Magyar Kórusiskola Katolikus Általános Iskola, Gimnázium, Alapfokú Művészeti Iskola és Szakgimnázium")</f>
        <v>Kodály Zoltán Magyar Kórusiskola Katolikus Általános Iskola, Gimnázium, Alapfokú Művészeti Iskola és Szakgimnázium</v>
      </c>
      <c r="M46" s="6">
        <f ca="1">IF( ISERROR(SUMIF([1]Nevezések!I:I,L46,[1]Nevezések!AB:AB)),0,SUMIF([1]Nevezések!I:I,L46,[1]Nevezések!AB:AB))</f>
        <v>0</v>
      </c>
      <c r="N46" s="6">
        <f ca="1">IF( ISERROR(SUMIF([1]Nevezések!I:I,L46,[1]Nevezések!AD:AD)),0,SUMIF([1]Nevezések!I:I,L46,[1]Nevezések!AC:AD))</f>
        <v>0</v>
      </c>
      <c r="O46" s="4">
        <f ca="1">SUMIF([1]Nevezések!$I$1:$V$1250,L46,[1]Nevezések!$V$1:$V$1250)</f>
        <v>1</v>
      </c>
      <c r="P46" s="4"/>
      <c r="Q46" s="4"/>
      <c r="R46" s="4"/>
      <c r="S46" s="4"/>
      <c r="T46" s="4"/>
    </row>
    <row r="47" spans="1:20" x14ac:dyDescent="0.3">
      <c r="A47" s="2" t="str">
        <f t="shared" si="0"/>
        <v/>
      </c>
      <c r="D47" s="2" t="str">
        <f>IF(B47&lt;&gt;"", VLOOKUP(B47,[1]Nevezések!I:J,2,FALSE),"")</f>
        <v/>
      </c>
      <c r="F47" s="2" t="str">
        <f t="shared" si="1"/>
        <v/>
      </c>
      <c r="J47" s="2" t="str">
        <f>IF(G47&lt;&gt;"", VLOOKUP(G47,[1]Nevezések!I:J,2,FALSE),"")</f>
        <v/>
      </c>
      <c r="L47" s="4" t="str">
        <f ca="1">IFERROR(__xludf.DUMMYFUNCTION("""COMPUTED_VALUE"""),"Nyíregyházi Kodály Zoltán Általános Iskola")</f>
        <v>Nyíregyházi Kodály Zoltán Általános Iskola</v>
      </c>
      <c r="M47" s="6">
        <f ca="1">IF( ISERROR(SUMIF([1]Nevezések!I:I,L47,[1]Nevezések!AB:AB)),0,SUMIF([1]Nevezések!I:I,L47,[1]Nevezések!AB:AB))</f>
        <v>0</v>
      </c>
      <c r="N47" s="6">
        <f ca="1">IF( ISERROR(SUMIF([1]Nevezések!I:I,L47,[1]Nevezések!AD:AD)),0,SUMIF([1]Nevezések!I:I,L47,[1]Nevezések!AC:AD))</f>
        <v>0</v>
      </c>
      <c r="O47" s="4">
        <f ca="1">SUMIF([1]Nevezések!$I$1:$V$1250,L47,[1]Nevezések!$V$1:$V$1250)</f>
        <v>3</v>
      </c>
      <c r="P47" s="4"/>
      <c r="Q47" s="4"/>
      <c r="R47" s="4"/>
      <c r="S47" s="4"/>
      <c r="T47" s="4"/>
    </row>
    <row r="48" spans="1:20" x14ac:dyDescent="0.3">
      <c r="A48" s="2" t="str">
        <f t="shared" si="0"/>
        <v/>
      </c>
      <c r="D48" s="2" t="str">
        <f>IF(B48&lt;&gt;"", VLOOKUP(B48,[1]Nevezések!I:J,2,FALSE),"")</f>
        <v/>
      </c>
      <c r="F48" s="2" t="str">
        <f t="shared" si="1"/>
        <v/>
      </c>
      <c r="J48" s="2" t="str">
        <f>IF(G48&lt;&gt;"", VLOOKUP(G48,[1]Nevezések!I:J,2,FALSE),"")</f>
        <v/>
      </c>
      <c r="L48" s="4" t="str">
        <f ca="1">IFERROR(__xludf.DUMMYFUNCTION("""COMPUTED_VALUE"""),"Színi Károly Magyar-Angol Két Tanítási Nyelvű Általános Iskola")</f>
        <v>Színi Károly Magyar-Angol Két Tanítási Nyelvű Általános Iskola</v>
      </c>
      <c r="M48" s="6">
        <f ca="1">IF( ISERROR(SUMIF([1]Nevezések!I:I,L48,[1]Nevezések!AB:AB)),0,SUMIF([1]Nevezések!I:I,L48,[1]Nevezések!AB:AB))</f>
        <v>0</v>
      </c>
      <c r="N48" s="6">
        <f ca="1">IF( ISERROR(SUMIF([1]Nevezések!I:I,L48,[1]Nevezések!AD:AD)),0,SUMIF([1]Nevezések!I:I,L48,[1]Nevezések!AC:AD))</f>
        <v>0</v>
      </c>
      <c r="O48" s="4">
        <f ca="1">SUMIF([1]Nevezések!$I$1:$V$1250,L48,[1]Nevezések!$V$1:$V$1250)</f>
        <v>0</v>
      </c>
      <c r="P48" s="4"/>
      <c r="Q48" s="4"/>
      <c r="R48" s="4"/>
      <c r="S48" s="4"/>
      <c r="T48" s="4"/>
    </row>
    <row r="49" spans="1:20" x14ac:dyDescent="0.3">
      <c r="A49" s="2" t="str">
        <f t="shared" si="0"/>
        <v/>
      </c>
      <c r="D49" s="2" t="str">
        <f>IF(B49&lt;&gt;"", VLOOKUP(B49,[1]Nevezések!I:J,2,FALSE),"")</f>
        <v/>
      </c>
      <c r="F49" s="2" t="str">
        <f t="shared" si="1"/>
        <v/>
      </c>
      <c r="J49" s="2" t="str">
        <f>IF(G49&lt;&gt;"", VLOOKUP(G49,[1]Nevezések!I:J,2,FALSE),"")</f>
        <v/>
      </c>
      <c r="L49" s="4" t="str">
        <f ca="1">IFERROR(__xludf.DUMMYFUNCTION("""COMPUTED_VALUE"""),"Soproni Gárdonyi Géza Általános Iskola")</f>
        <v>Soproni Gárdonyi Géza Általános Iskola</v>
      </c>
      <c r="M49" s="6">
        <f ca="1">IF( ISERROR(SUMIF([1]Nevezések!I:I,L49,[1]Nevezések!AB:AB)),0,SUMIF([1]Nevezések!I:I,L49,[1]Nevezések!AB:AB))</f>
        <v>0</v>
      </c>
      <c r="N49" s="6">
        <f ca="1">IF( ISERROR(SUMIF([1]Nevezések!I:I,L49,[1]Nevezések!AD:AD)),0,SUMIF([1]Nevezések!I:I,L49,[1]Nevezések!AC:AD))</f>
        <v>0</v>
      </c>
      <c r="O49" s="4">
        <f ca="1">SUMIF([1]Nevezések!$I$1:$V$1250,L49,[1]Nevezések!$V$1:$V$1250)</f>
        <v>1</v>
      </c>
      <c r="P49" s="4"/>
      <c r="Q49" s="4"/>
      <c r="R49" s="4"/>
      <c r="S49" s="4"/>
      <c r="T49" s="4"/>
    </row>
    <row r="50" spans="1:20" x14ac:dyDescent="0.3">
      <c r="A50" s="2" t="str">
        <f t="shared" si="0"/>
        <v/>
      </c>
      <c r="D50" s="2" t="str">
        <f>IF(B50&lt;&gt;"", VLOOKUP(B50,[1]Nevezések!I:J,2,FALSE),"")</f>
        <v/>
      </c>
      <c r="F50" s="2" t="str">
        <f t="shared" si="1"/>
        <v/>
      </c>
      <c r="J50" s="2" t="str">
        <f>IF(G50&lt;&gt;"", VLOOKUP(G50,[1]Nevezések!I:J,2,FALSE),"")</f>
        <v/>
      </c>
      <c r="L50" s="4" t="str">
        <f ca="1">IFERROR(__xludf.DUMMYFUNCTION("""COMPUTED_VALUE"""),"Nyíregyházi Bem József Általános Iskola")</f>
        <v>Nyíregyházi Bem József Általános Iskola</v>
      </c>
      <c r="M50" s="6">
        <f ca="1">IF( ISERROR(SUMIF([1]Nevezések!I:I,L50,[1]Nevezések!AB:AB)),0,SUMIF([1]Nevezések!I:I,L50,[1]Nevezések!AB:AB))</f>
        <v>0</v>
      </c>
      <c r="N50" s="6">
        <f ca="1">IF( ISERROR(SUMIF([1]Nevezések!I:I,L50,[1]Nevezések!AD:AD)),0,SUMIF([1]Nevezések!I:I,L50,[1]Nevezések!AC:AD))</f>
        <v>0</v>
      </c>
      <c r="O50" s="4">
        <f ca="1">SUMIF([1]Nevezések!$I$1:$V$1250,L50,[1]Nevezések!$V$1:$V$1250)</f>
        <v>1</v>
      </c>
      <c r="P50" s="4"/>
      <c r="Q50" s="4"/>
      <c r="R50" s="4"/>
      <c r="S50" s="4"/>
      <c r="T50" s="4"/>
    </row>
    <row r="51" spans="1:20" x14ac:dyDescent="0.3">
      <c r="A51" s="2" t="str">
        <f t="shared" si="0"/>
        <v/>
      </c>
      <c r="D51" s="2" t="str">
        <f>IF(B51&lt;&gt;"", VLOOKUP(B51,[1]Nevezések!I:J,2,FALSE),"")</f>
        <v/>
      </c>
      <c r="F51" s="2" t="str">
        <f t="shared" si="1"/>
        <v/>
      </c>
      <c r="J51" s="2" t="str">
        <f>IF(G51&lt;&gt;"", VLOOKUP(G51,[1]Nevezések!I:J,2,FALSE),"")</f>
        <v/>
      </c>
      <c r="L51" s="4" t="str">
        <f ca="1">IFERROR(__xludf.DUMMYFUNCTION("""COMPUTED_VALUE"""),"Móri Dr. Zimmermann Ágoston Magyar-Angol Két Tanítási Nyelvű Általános Iskola")</f>
        <v>Móri Dr. Zimmermann Ágoston Magyar-Angol Két Tanítási Nyelvű Általános Iskola</v>
      </c>
      <c r="M51" s="6">
        <f ca="1">IF( ISERROR(SUMIF([1]Nevezések!I:I,L51,[1]Nevezések!AB:AB)),0,SUMIF([1]Nevezések!I:I,L51,[1]Nevezések!AB:AB))</f>
        <v>0</v>
      </c>
      <c r="N51" s="6">
        <f ca="1">IF( ISERROR(SUMIF([1]Nevezések!I:I,L51,[1]Nevezések!AD:AD)),0,SUMIF([1]Nevezések!I:I,L51,[1]Nevezések!AC:AD))</f>
        <v>0</v>
      </c>
      <c r="O51" s="4">
        <f ca="1">SUMIF([1]Nevezések!$I$1:$V$1250,L51,[1]Nevezések!$V$1:$V$1250)</f>
        <v>1</v>
      </c>
      <c r="P51" s="4"/>
      <c r="Q51" s="4"/>
      <c r="R51" s="4"/>
      <c r="S51" s="4"/>
      <c r="T51" s="4"/>
    </row>
    <row r="52" spans="1:20" x14ac:dyDescent="0.3">
      <c r="A52" s="2" t="str">
        <f t="shared" si="0"/>
        <v/>
      </c>
      <c r="D52" s="2" t="str">
        <f>IF(B52&lt;&gt;"", VLOOKUP(B52,[1]Nevezések!I:J,2,FALSE),"")</f>
        <v/>
      </c>
      <c r="F52" s="2" t="str">
        <f t="shared" si="1"/>
        <v/>
      </c>
      <c r="J52" s="2" t="str">
        <f>IF(G52&lt;&gt;"", VLOOKUP(G52,[1]Nevezések!I:J,2,FALSE),"")</f>
        <v/>
      </c>
      <c r="L52" s="4" t="str">
        <f ca="1">IFERROR(__xludf.DUMMYFUNCTION("""COMPUTED_VALUE"""),"Géza Fejedelem Református Általános Iskola, Óvoda és Bölcsőde")</f>
        <v>Géza Fejedelem Református Általános Iskola, Óvoda és Bölcsőde</v>
      </c>
      <c r="M52" s="6">
        <f ca="1">IF( ISERROR(SUMIF([1]Nevezések!I:I,L52,[1]Nevezések!AB:AB)),0,SUMIF([1]Nevezések!I:I,L52,[1]Nevezések!AB:AB))</f>
        <v>0</v>
      </c>
      <c r="N52" s="6">
        <f ca="1">IF( ISERROR(SUMIF([1]Nevezések!I:I,L52,[1]Nevezések!AD:AD)),0,SUMIF([1]Nevezések!I:I,L52,[1]Nevezések!AC:AD))</f>
        <v>0</v>
      </c>
      <c r="O52" s="4">
        <f ca="1">SUMIF([1]Nevezések!$I$1:$V$1250,L52,[1]Nevezések!$V$1:$V$1250)</f>
        <v>0</v>
      </c>
      <c r="P52" s="4"/>
      <c r="Q52" s="4"/>
      <c r="R52" s="4"/>
      <c r="S52" s="4"/>
      <c r="T52" s="4"/>
    </row>
    <row r="53" spans="1:20" x14ac:dyDescent="0.3">
      <c r="A53" s="2" t="str">
        <f t="shared" si="0"/>
        <v/>
      </c>
      <c r="D53" s="2" t="str">
        <f>IF(B53&lt;&gt;"", VLOOKUP(B53,[1]Nevezések!I:J,2,FALSE),"")</f>
        <v/>
      </c>
      <c r="F53" s="2" t="str">
        <f t="shared" si="1"/>
        <v/>
      </c>
      <c r="J53" s="2" t="str">
        <f>IF(G53&lt;&gt;"", VLOOKUP(G53,[1]Nevezések!I:J,2,FALSE),"")</f>
        <v/>
      </c>
      <c r="L53" s="4" t="str">
        <f ca="1">IFERROR(__xludf.DUMMYFUNCTION("""COMPUTED_VALUE"""),"Zagyvarékasi Damjanich János Általános Iskola")</f>
        <v>Zagyvarékasi Damjanich János Általános Iskola</v>
      </c>
      <c r="M53" s="6">
        <f ca="1">IF( ISERROR(SUMIF([1]Nevezések!I:I,L53,[1]Nevezések!AB:AB)),0,SUMIF([1]Nevezések!I:I,L53,[1]Nevezések!AB:AB))</f>
        <v>0</v>
      </c>
      <c r="N53" s="6">
        <f ca="1">IF( ISERROR(SUMIF([1]Nevezések!I:I,L53,[1]Nevezések!AD:AD)),0,SUMIF([1]Nevezések!I:I,L53,[1]Nevezések!AC:AD))</f>
        <v>0</v>
      </c>
      <c r="O53" s="4">
        <f ca="1">SUMIF([1]Nevezések!$I$1:$V$1250,L53,[1]Nevezések!$V$1:$V$1250)</f>
        <v>5</v>
      </c>
      <c r="P53" s="4"/>
      <c r="Q53" s="4"/>
      <c r="R53" s="4"/>
      <c r="S53" s="4"/>
      <c r="T53" s="4"/>
    </row>
    <row r="54" spans="1:20" x14ac:dyDescent="0.3">
      <c r="A54" s="2" t="str">
        <f t="shared" si="0"/>
        <v/>
      </c>
      <c r="D54" s="2" t="str">
        <f>IF(B54&lt;&gt;"", VLOOKUP(B54,[1]Nevezések!I:J,2,FALSE),"")</f>
        <v/>
      </c>
      <c r="F54" s="2" t="str">
        <f t="shared" si="1"/>
        <v/>
      </c>
      <c r="J54" s="2" t="str">
        <f>IF(G54&lt;&gt;"", VLOOKUP(G54,[1]Nevezések!I:J,2,FALSE),"")</f>
        <v/>
      </c>
      <c r="L54" s="4" t="str">
        <f ca="1">IFERROR(__xludf.DUMMYFUNCTION("""COMPUTED_VALUE"""),"Szent Imre Katolikus Gimnázium, Két Tanítási Nyelvű Általános Iskola, Kollégium, Óvoda és Alapfokú Művészeti Iskola")</f>
        <v>Szent Imre Katolikus Gimnázium, Két Tanítási Nyelvű Általános Iskola, Kollégium, Óvoda és Alapfokú Művészeti Iskola</v>
      </c>
      <c r="M54" s="6">
        <f ca="1">IF( ISERROR(SUMIF([1]Nevezések!I:I,L54,[1]Nevezések!AB:AB)),0,SUMIF([1]Nevezések!I:I,L54,[1]Nevezések!AB:AB))</f>
        <v>0</v>
      </c>
      <c r="N54" s="6">
        <f ca="1">IF( ISERROR(SUMIF([1]Nevezések!I:I,L54,[1]Nevezések!AD:AD)),0,SUMIF([1]Nevezések!I:I,L54,[1]Nevezések!AC:AD))</f>
        <v>0</v>
      </c>
      <c r="O54" s="4">
        <f ca="1">SUMIF([1]Nevezések!$I$1:$V$1250,L54,[1]Nevezések!$V$1:$V$1250)</f>
        <v>1</v>
      </c>
      <c r="P54" s="4"/>
      <c r="Q54" s="4"/>
      <c r="R54" s="4"/>
      <c r="S54" s="4"/>
      <c r="T54" s="4"/>
    </row>
    <row r="55" spans="1:20" x14ac:dyDescent="0.3">
      <c r="A55" s="2" t="str">
        <f t="shared" si="0"/>
        <v/>
      </c>
      <c r="D55" s="2" t="str">
        <f>IF(B55&lt;&gt;"", VLOOKUP(B55,[1]Nevezések!I:J,2,FALSE),"")</f>
        <v/>
      </c>
      <c r="F55" s="2" t="str">
        <f t="shared" si="1"/>
        <v/>
      </c>
      <c r="J55" s="2" t="str">
        <f>IF(G55&lt;&gt;"", VLOOKUP(G55,[1]Nevezések!I:J,2,FALSE),"")</f>
        <v/>
      </c>
      <c r="L55" s="4" t="str">
        <f ca="1">IFERROR(__xludf.DUMMYFUNCTION("""COMPUTED_VALUE"""),"Móri Radnóti Miklós Általános Iskola")</f>
        <v>Móri Radnóti Miklós Általános Iskola</v>
      </c>
      <c r="M55" s="6">
        <f ca="1">IF( ISERROR(SUMIF([1]Nevezések!I:I,L55,[1]Nevezések!AB:AB)),0,SUMIF([1]Nevezések!I:I,L55,[1]Nevezések!AB:AB))</f>
        <v>0</v>
      </c>
      <c r="N55" s="6">
        <f ca="1">IF( ISERROR(SUMIF([1]Nevezések!I:I,L55,[1]Nevezések!AD:AD)),0,SUMIF([1]Nevezések!I:I,L55,[1]Nevezések!AC:AD))</f>
        <v>0</v>
      </c>
      <c r="O55" s="4">
        <f ca="1">SUMIF([1]Nevezések!$I$1:$V$1250,L55,[1]Nevezések!$V$1:$V$1250)</f>
        <v>3</v>
      </c>
      <c r="P55" s="4"/>
      <c r="Q55" s="4"/>
      <c r="R55" s="4"/>
      <c r="S55" s="4"/>
      <c r="T55" s="4"/>
    </row>
    <row r="56" spans="1:20" x14ac:dyDescent="0.3">
      <c r="A56" s="2" t="str">
        <f t="shared" si="0"/>
        <v/>
      </c>
      <c r="D56" s="2" t="str">
        <f>IF(B56&lt;&gt;"", VLOOKUP(B56,[1]Nevezések!I:J,2,FALSE),"")</f>
        <v/>
      </c>
      <c r="F56" s="2" t="str">
        <f t="shared" si="1"/>
        <v/>
      </c>
      <c r="J56" s="2" t="str">
        <f>IF(G56&lt;&gt;"", VLOOKUP(G56,[1]Nevezések!I:J,2,FALSE),"")</f>
        <v/>
      </c>
      <c r="L56" s="4" t="str">
        <f ca="1">IFERROR(__xludf.DUMMYFUNCTION("""COMPUTED_VALUE"""),"Kölcsey Ferenc Református Gyakorló Általános Iskola")</f>
        <v>Kölcsey Ferenc Református Gyakorló Általános Iskola</v>
      </c>
      <c r="M56" s="6">
        <f ca="1">IF( ISERROR(SUMIF([1]Nevezések!I:I,L56,[1]Nevezések!AB:AB)),0,SUMIF([1]Nevezések!I:I,L56,[1]Nevezések!AB:AB))</f>
        <v>0</v>
      </c>
      <c r="N56" s="6">
        <f ca="1">IF( ISERROR(SUMIF([1]Nevezések!I:I,L56,[1]Nevezések!AD:AD)),0,SUMIF([1]Nevezések!I:I,L56,[1]Nevezések!AC:AD))</f>
        <v>0</v>
      </c>
      <c r="O56" s="4">
        <f ca="1">SUMIF([1]Nevezések!$I$1:$V$1250,L56,[1]Nevezések!$V$1:$V$1250)</f>
        <v>0</v>
      </c>
      <c r="P56" s="4"/>
      <c r="Q56" s="4"/>
      <c r="R56" s="4"/>
      <c r="S56" s="4"/>
      <c r="T56" s="4"/>
    </row>
    <row r="57" spans="1:20" x14ac:dyDescent="0.3">
      <c r="A57" s="2" t="str">
        <f t="shared" si="0"/>
        <v/>
      </c>
      <c r="D57" s="2" t="str">
        <f>IF(B57&lt;&gt;"", VLOOKUP(B57,[1]Nevezések!I:J,2,FALSE),"")</f>
        <v/>
      </c>
      <c r="F57" s="2" t="str">
        <f t="shared" si="1"/>
        <v/>
      </c>
      <c r="J57" s="2" t="str">
        <f>IF(G57&lt;&gt;"", VLOOKUP(G57,[1]Nevezések!I:J,2,FALSE),"")</f>
        <v/>
      </c>
      <c r="L57" s="4" t="str">
        <f ca="1">IFERROR(__xludf.DUMMYFUNCTION("""COMPUTED_VALUE"""),"Szent Pantaleimon Görögkatolikus Óvoda, Általános Iskola és Alapfokú Művészeti Iskola")</f>
        <v>Szent Pantaleimon Görögkatolikus Óvoda, Általános Iskola és Alapfokú Művészeti Iskola</v>
      </c>
      <c r="M57" s="6">
        <f ca="1">IF( ISERROR(SUMIF([1]Nevezések!I:I,L57,[1]Nevezések!AB:AB)),0,SUMIF([1]Nevezések!I:I,L57,[1]Nevezések!AB:AB))</f>
        <v>0</v>
      </c>
      <c r="N57" s="6">
        <f ca="1">IF( ISERROR(SUMIF([1]Nevezések!I:I,L57,[1]Nevezések!AD:AD)),0,SUMIF([1]Nevezések!I:I,L57,[1]Nevezések!AC:AD))</f>
        <v>0</v>
      </c>
      <c r="O57" s="4">
        <f ca="1">SUMIF([1]Nevezések!$I$1:$V$1250,L57,[1]Nevezések!$V$1:$V$1250)</f>
        <v>5</v>
      </c>
      <c r="P57" s="4"/>
      <c r="Q57" s="4"/>
      <c r="R57" s="4"/>
      <c r="S57" s="4"/>
      <c r="T57" s="4"/>
    </row>
    <row r="58" spans="1:20" x14ac:dyDescent="0.3">
      <c r="A58" s="2" t="str">
        <f t="shared" si="0"/>
        <v/>
      </c>
      <c r="D58" s="2" t="str">
        <f>IF(B58&lt;&gt;"", VLOOKUP(B58,[1]Nevezések!I:J,2,FALSE),"")</f>
        <v/>
      </c>
      <c r="F58" s="2" t="str">
        <f t="shared" si="1"/>
        <v/>
      </c>
      <c r="J58" s="2" t="str">
        <f>IF(G58&lt;&gt;"", VLOOKUP(G58,[1]Nevezések!I:J,2,FALSE),"")</f>
        <v/>
      </c>
      <c r="L58" s="4" t="str">
        <f ca="1">IFERROR(__xludf.DUMMYFUNCTION("""COMPUTED_VALUE"""),"Kodolányi János Gimnázium")</f>
        <v>Kodolányi János Gimnázium</v>
      </c>
      <c r="M58" s="6">
        <f ca="1">IF( ISERROR(SUMIF([1]Nevezések!I:I,L58,[1]Nevezések!AB:AB)),0,SUMIF([1]Nevezések!I:I,L58,[1]Nevezések!AB:AB))</f>
        <v>2</v>
      </c>
      <c r="N58" s="6">
        <f ca="1">IF( ISERROR(SUMIF([1]Nevezések!I:I,L58,[1]Nevezések!AD:AD)),0,SUMIF([1]Nevezések!I:I,L58,[1]Nevezések!AC:AD))</f>
        <v>1</v>
      </c>
      <c r="O58" s="4">
        <f ca="1">SUMIF([1]Nevezések!$I$1:$V$1250,L58,[1]Nevezések!$V$1:$V$1250)</f>
        <v>2</v>
      </c>
      <c r="P58" s="4"/>
      <c r="Q58" s="4"/>
      <c r="R58" s="4"/>
      <c r="S58" s="4"/>
      <c r="T58" s="4"/>
    </row>
    <row r="59" spans="1:20" x14ac:dyDescent="0.3">
      <c r="A59" s="2" t="str">
        <f t="shared" si="0"/>
        <v/>
      </c>
      <c r="D59" s="2" t="str">
        <f>IF(B59&lt;&gt;"", VLOOKUP(B59,[1]Nevezések!I:J,2,FALSE),"")</f>
        <v/>
      </c>
      <c r="F59" s="2" t="str">
        <f t="shared" si="1"/>
        <v/>
      </c>
      <c r="J59" s="2" t="str">
        <f>IF(G59&lt;&gt;"", VLOOKUP(G59,[1]Nevezések!I:J,2,FALSE),"")</f>
        <v/>
      </c>
      <c r="L59" s="4" t="str">
        <f ca="1">IFERROR(__xludf.DUMMYFUNCTION("""COMPUTED_VALUE"""),"Megyeri Úti Általános Iskola")</f>
        <v>Megyeri Úti Általános Iskola</v>
      </c>
      <c r="M59" s="6">
        <f ca="1">IF( ISERROR(SUMIF([1]Nevezések!I:I,L59,[1]Nevezések!AB:AB)),0,SUMIF([1]Nevezések!I:I,L59,[1]Nevezések!AB:AB))</f>
        <v>0</v>
      </c>
      <c r="N59" s="6">
        <f ca="1">IF( ISERROR(SUMIF([1]Nevezések!I:I,L59,[1]Nevezések!AD:AD)),0,SUMIF([1]Nevezések!I:I,L59,[1]Nevezések!AC:AD))</f>
        <v>0</v>
      </c>
      <c r="O59" s="4">
        <f ca="1">SUMIF([1]Nevezések!$I$1:$V$1250,L59,[1]Nevezések!$V$1:$V$1250)</f>
        <v>1</v>
      </c>
      <c r="P59" s="4"/>
      <c r="Q59" s="4"/>
      <c r="R59" s="4"/>
      <c r="S59" s="4"/>
      <c r="T59" s="4"/>
    </row>
    <row r="60" spans="1:20" x14ac:dyDescent="0.3">
      <c r="A60" s="2" t="str">
        <f t="shared" si="0"/>
        <v/>
      </c>
      <c r="D60" s="2" t="str">
        <f>IF(B60&lt;&gt;"", VLOOKUP(B60,[1]Nevezések!I:J,2,FALSE),"")</f>
        <v/>
      </c>
      <c r="F60" s="2" t="str">
        <f t="shared" si="1"/>
        <v/>
      </c>
      <c r="J60" s="2" t="str">
        <f>IF(G60&lt;&gt;"", VLOOKUP(G60,[1]Nevezések!I:J,2,FALSE),"")</f>
        <v/>
      </c>
      <c r="L60" s="4" t="str">
        <f ca="1">IFERROR(__xludf.DUMMYFUNCTION("""COMPUTED_VALUE"""),"Budapest XIV. Kerületi Liszt Ferenc Általános Iskola")</f>
        <v>Budapest XIV. Kerületi Liszt Ferenc Általános Iskola</v>
      </c>
      <c r="M60" s="6">
        <f ca="1">IF( ISERROR(SUMIF([1]Nevezések!I:I,L60,[1]Nevezések!AB:AB)),0,SUMIF([1]Nevezések!I:I,L60,[1]Nevezések!AB:AB))</f>
        <v>1</v>
      </c>
      <c r="N60" s="6">
        <f ca="1">IF( ISERROR(SUMIF([1]Nevezések!I:I,L60,[1]Nevezések!AD:AD)),0,SUMIF([1]Nevezések!I:I,L60,[1]Nevezések!AC:AD))</f>
        <v>0</v>
      </c>
      <c r="O60" s="4">
        <f ca="1">SUMIF([1]Nevezések!$I$1:$V$1250,L60,[1]Nevezések!$V$1:$V$1250)</f>
        <v>1</v>
      </c>
      <c r="P60" s="4"/>
      <c r="Q60" s="4"/>
      <c r="R60" s="4"/>
      <c r="S60" s="4"/>
      <c r="T60" s="4"/>
    </row>
    <row r="61" spans="1:20" x14ac:dyDescent="0.3">
      <c r="D61" s="2" t="str">
        <f>IF(B61&lt;&gt;"", VLOOKUP(B61,[1]Nevezések!I:J,2,FALSE),"")</f>
        <v/>
      </c>
      <c r="J61" s="2" t="str">
        <f>IF(G61&lt;&gt;"", VLOOKUP(G61,[1]Nevezések!I:J,2,FALSE),"")</f>
        <v/>
      </c>
      <c r="L61" s="4" t="str">
        <f ca="1">IFERROR(__xludf.DUMMYFUNCTION("""COMPUTED_VALUE"""),"Szabadegyházi Kossuth Lajos Általános Iskola")</f>
        <v>Szabadegyházi Kossuth Lajos Általános Iskola</v>
      </c>
      <c r="M61" s="6">
        <f ca="1">IF( ISERROR(SUMIF([1]Nevezések!I:I,L61,[1]Nevezések!AB:AB)),0,SUMIF([1]Nevezések!I:I,L61,[1]Nevezések!AB:AB))</f>
        <v>0</v>
      </c>
      <c r="N61" s="6">
        <f ca="1">IF( ISERROR(SUMIF([1]Nevezések!I:I,L61,[1]Nevezések!AD:AD)),0,SUMIF([1]Nevezések!I:I,L61,[1]Nevezések!AC:AD))</f>
        <v>0</v>
      </c>
      <c r="O61" s="4">
        <f ca="1">SUMIF([1]Nevezések!$I$1:$V$1250,L61,[1]Nevezések!$V$1:$V$1250)</f>
        <v>0</v>
      </c>
      <c r="P61" s="4"/>
      <c r="Q61" s="4"/>
      <c r="R61" s="4"/>
      <c r="S61" s="4"/>
      <c r="T61" s="4"/>
    </row>
    <row r="62" spans="1:20" x14ac:dyDescent="0.3">
      <c r="D62" s="2" t="str">
        <f>IF(B62&lt;&gt;"", VLOOKUP(B62,[1]Nevezések!I:J,2,FALSE),"")</f>
        <v/>
      </c>
      <c r="J62" s="2" t="str">
        <f>IF(G62&lt;&gt;"", VLOOKUP(G62,[1]Nevezések!I:J,2,FALSE),"")</f>
        <v/>
      </c>
      <c r="L62" s="4" t="str">
        <f ca="1">IFERROR(__xludf.DUMMYFUNCTION("""COMPUTED_VALUE"""),"Gyulai Implom József Általános Iskola")</f>
        <v>Gyulai Implom József Általános Iskola</v>
      </c>
      <c r="M62" s="6">
        <f ca="1">IF( ISERROR(SUMIF([1]Nevezések!I:I,L62,[1]Nevezések!AB:AB)),0,SUMIF([1]Nevezések!I:I,L62,[1]Nevezések!AB:AB))</f>
        <v>0</v>
      </c>
      <c r="N62" s="6">
        <f ca="1">IF( ISERROR(SUMIF([1]Nevezések!I:I,L62,[1]Nevezések!AD:AD)),0,SUMIF([1]Nevezések!I:I,L62,[1]Nevezések!AC:AD))</f>
        <v>0</v>
      </c>
      <c r="O62" s="4">
        <f ca="1">SUMIF([1]Nevezések!$I$1:$V$1250,L62,[1]Nevezések!$V$1:$V$1250)</f>
        <v>1</v>
      </c>
      <c r="P62" s="4"/>
      <c r="Q62" s="4"/>
      <c r="R62" s="4"/>
      <c r="S62" s="4"/>
      <c r="T62" s="4"/>
    </row>
    <row r="63" spans="1:20" x14ac:dyDescent="0.3">
      <c r="D63" s="2" t="str">
        <f>IF(B63&lt;&gt;"", VLOOKUP(B63,[1]Nevezések!I:J,2,FALSE),"")</f>
        <v/>
      </c>
      <c r="J63" s="2" t="str">
        <f>IF(G63&lt;&gt;"", VLOOKUP(G63,[1]Nevezések!I:J,2,FALSE),"")</f>
        <v/>
      </c>
      <c r="L63" s="4" t="str">
        <f ca="1">IFERROR(__xludf.DUMMYFUNCTION("""COMPUTED_VALUE"""),"Terézvárosi Magyar-Angol, Magyar-Német Két Tannyelvű Általános Iskola")</f>
        <v>Terézvárosi Magyar-Angol, Magyar-Német Két Tannyelvű Általános Iskola</v>
      </c>
      <c r="M63" s="6">
        <f ca="1">IF( ISERROR(SUMIF([1]Nevezések!I:I,L63,[1]Nevezések!AB:AB)),0,SUMIF([1]Nevezések!I:I,L63,[1]Nevezések!AB:AB))</f>
        <v>0</v>
      </c>
      <c r="N63" s="6">
        <f ca="1">IF( ISERROR(SUMIF([1]Nevezések!I:I,L63,[1]Nevezések!AD:AD)),0,SUMIF([1]Nevezések!I:I,L63,[1]Nevezések!AC:AD))</f>
        <v>0</v>
      </c>
      <c r="O63" s="4">
        <f ca="1">SUMIF([1]Nevezések!$I$1:$V$1250,L63,[1]Nevezések!$V$1:$V$1250)</f>
        <v>0</v>
      </c>
      <c r="P63" s="4"/>
      <c r="Q63" s="4"/>
      <c r="R63" s="4"/>
      <c r="S63" s="4"/>
      <c r="T63" s="4"/>
    </row>
    <row r="64" spans="1:20" x14ac:dyDescent="0.3">
      <c r="D64" s="2" t="str">
        <f>IF(B64&lt;&gt;"", VLOOKUP(B64,[1]Nevezések!I:J,2,FALSE),"")</f>
        <v/>
      </c>
      <c r="J64" s="2" t="str">
        <f>IF(G64&lt;&gt;"", VLOOKUP(G64,[1]Nevezések!I:J,2,FALSE),"")</f>
        <v/>
      </c>
      <c r="L64" s="4" t="str">
        <f ca="1">IFERROR(__xludf.DUMMYFUNCTION("""COMPUTED_VALUE"""),"Fényi Gyula Jezsuita Gimnázium, Kollégium és Óvoda")</f>
        <v>Fényi Gyula Jezsuita Gimnázium, Kollégium és Óvoda</v>
      </c>
      <c r="M64" s="6">
        <f ca="1">IF( ISERROR(SUMIF([1]Nevezések!I:I,L64,[1]Nevezések!AB:AB)),0,SUMIF([1]Nevezések!I:I,L64,[1]Nevezések!AB:AB))</f>
        <v>0</v>
      </c>
      <c r="N64" s="6">
        <f ca="1">IF( ISERROR(SUMIF([1]Nevezések!I:I,L64,[1]Nevezések!AD:AD)),0,SUMIF([1]Nevezések!I:I,L64,[1]Nevezések!AC:AD))</f>
        <v>0</v>
      </c>
      <c r="O64" s="4">
        <f ca="1">SUMIF([1]Nevezések!$I$1:$V$1250,L64,[1]Nevezések!$V$1:$V$1250)</f>
        <v>2</v>
      </c>
      <c r="P64" s="4"/>
      <c r="Q64" s="4"/>
      <c r="R64" s="4"/>
      <c r="S64" s="4"/>
      <c r="T64" s="4"/>
    </row>
    <row r="65" spans="4:20" x14ac:dyDescent="0.3">
      <c r="D65" s="2" t="str">
        <f>IF(B65&lt;&gt;"", VLOOKUP(B65,[1]Nevezések!I:J,2,FALSE),"")</f>
        <v/>
      </c>
      <c r="J65" s="2" t="str">
        <f>IF(G65&lt;&gt;"", VLOOKUP(G65,[1]Nevezések!I:J,2,FALSE),"")</f>
        <v/>
      </c>
      <c r="L65" s="4" t="str">
        <f ca="1">IFERROR(__xludf.DUMMYFUNCTION("""COMPUTED_VALUE"""),"Szolnoki Fiumei Úti Általános Iskola")</f>
        <v>Szolnoki Fiumei Úti Általános Iskola</v>
      </c>
      <c r="M65" s="6">
        <f ca="1">IF( ISERROR(SUMIF([1]Nevezések!I:I,L65,[1]Nevezések!AB:AB)),0,SUMIF([1]Nevezések!I:I,L65,[1]Nevezések!AB:AB))</f>
        <v>0</v>
      </c>
      <c r="N65" s="6">
        <f ca="1">IF( ISERROR(SUMIF([1]Nevezések!I:I,L65,[1]Nevezések!AD:AD)),0,SUMIF([1]Nevezések!I:I,L65,[1]Nevezések!AC:AD))</f>
        <v>0</v>
      </c>
      <c r="O65" s="4">
        <f ca="1">SUMIF([1]Nevezések!$I$1:$V$1250,L65,[1]Nevezések!$V$1:$V$1250)</f>
        <v>0</v>
      </c>
      <c r="P65" s="4"/>
      <c r="Q65" s="4"/>
      <c r="R65" s="4"/>
      <c r="S65" s="4"/>
      <c r="T65" s="4"/>
    </row>
    <row r="66" spans="4:20" x14ac:dyDescent="0.3">
      <c r="D66" s="2" t="str">
        <f>IF(B66&lt;&gt;"", VLOOKUP(B66,[1]Nevezések!I:J,2,FALSE),"")</f>
        <v/>
      </c>
      <c r="J66" s="2" t="str">
        <f>IF(G66&lt;&gt;"", VLOOKUP(G66,[1]Nevezések!I:J,2,FALSE),"")</f>
        <v/>
      </c>
      <c r="L66" s="4" t="str">
        <f ca="1">IFERROR(__xludf.DUMMYFUNCTION("""COMPUTED_VALUE"""),"Áldás Utcai Általános Iskola")</f>
        <v>Áldás Utcai Általános Iskola</v>
      </c>
      <c r="M66" s="6">
        <f ca="1">IF( ISERROR(SUMIF([1]Nevezések!I:I,L66,[1]Nevezések!AB:AB)),0,SUMIF([1]Nevezések!I:I,L66,[1]Nevezések!AB:AB))</f>
        <v>0</v>
      </c>
      <c r="N66" s="6">
        <f ca="1">IF( ISERROR(SUMIF([1]Nevezések!I:I,L66,[1]Nevezések!AD:AD)),0,SUMIF([1]Nevezések!I:I,L66,[1]Nevezések!AC:AD))</f>
        <v>0</v>
      </c>
      <c r="O66" s="4">
        <f ca="1">SUMIF([1]Nevezések!$I$1:$V$1250,L66,[1]Nevezések!$V$1:$V$1250)</f>
        <v>0</v>
      </c>
      <c r="P66" s="4"/>
      <c r="Q66" s="4"/>
      <c r="R66" s="4"/>
      <c r="S66" s="4"/>
      <c r="T66" s="4"/>
    </row>
    <row r="67" spans="4:20" x14ac:dyDescent="0.3">
      <c r="D67" s="2" t="str">
        <f>IF(B67&lt;&gt;"", VLOOKUP(B67,[1]Nevezések!I:J,2,FALSE),"")</f>
        <v/>
      </c>
      <c r="J67" s="2" t="str">
        <f>IF(G67&lt;&gt;"", VLOOKUP(G67,[1]Nevezések!I:J,2,FALSE),"")</f>
        <v/>
      </c>
      <c r="L67" s="4" t="str">
        <f ca="1">IFERROR(__xludf.DUMMYFUNCTION("""COMPUTED_VALUE"""),"Szolnoki Kodály Zoltán Ének-zenei Általános Iskola és Néptánc Alapfokú Művészeti Iskola")</f>
        <v>Szolnoki Kodály Zoltán Ének-zenei Általános Iskola és Néptánc Alapfokú Művészeti Iskola</v>
      </c>
      <c r="M67" s="6">
        <f ca="1">IF( ISERROR(SUMIF([1]Nevezések!I:I,L67,[1]Nevezések!AB:AB)),0,SUMIF([1]Nevezések!I:I,L67,[1]Nevezések!AB:AB))</f>
        <v>0</v>
      </c>
      <c r="N67" s="6">
        <f ca="1">IF( ISERROR(SUMIF([1]Nevezések!I:I,L67,[1]Nevezések!AD:AD)),0,SUMIF([1]Nevezések!I:I,L67,[1]Nevezések!AC:AD))</f>
        <v>0</v>
      </c>
      <c r="O67" s="4">
        <f ca="1">SUMIF([1]Nevezések!$I$1:$V$1250,L67,[1]Nevezések!$V$1:$V$1250)</f>
        <v>1</v>
      </c>
      <c r="P67" s="4"/>
      <c r="Q67" s="4"/>
      <c r="R67" s="4"/>
      <c r="S67" s="4"/>
      <c r="T67" s="4"/>
    </row>
    <row r="68" spans="4:20" x14ac:dyDescent="0.3">
      <c r="D68" s="2" t="str">
        <f>IF(B68&lt;&gt;"", VLOOKUP(B68,[1]Nevezések!I:J,2,FALSE),"")</f>
        <v/>
      </c>
      <c r="J68" s="2" t="str">
        <f>IF(G68&lt;&gt;"", VLOOKUP(G68,[1]Nevezések!I:J,2,FALSE),"")</f>
        <v/>
      </c>
      <c r="L68" s="4" t="str">
        <f ca="1">IFERROR(__xludf.DUMMYFUNCTION("""COMPUTED_VALUE"""),"Csertán Sándor Általános Iskola")</f>
        <v>Csertán Sándor Általános Iskola</v>
      </c>
      <c r="M68" s="6">
        <f ca="1">IF( ISERROR(SUMIF([1]Nevezések!I:I,L68,[1]Nevezések!AB:AB)),0,SUMIF([1]Nevezések!I:I,L68,[1]Nevezések!AB:AB))</f>
        <v>0</v>
      </c>
      <c r="N68" s="6">
        <f ca="1">IF( ISERROR(SUMIF([1]Nevezések!I:I,L68,[1]Nevezések!AD:AD)),0,SUMIF([1]Nevezések!I:I,L68,[1]Nevezések!AC:AD))</f>
        <v>0</v>
      </c>
      <c r="O68" s="4">
        <f ca="1">SUMIF([1]Nevezések!$I$1:$V$1250,L68,[1]Nevezések!$V$1:$V$1250)</f>
        <v>0</v>
      </c>
      <c r="P68" s="4"/>
      <c r="Q68" s="4"/>
      <c r="R68" s="4"/>
      <c r="S68" s="4"/>
      <c r="T68" s="4"/>
    </row>
    <row r="69" spans="4:20" x14ac:dyDescent="0.3">
      <c r="D69" s="2" t="str">
        <f>IF(B69&lt;&gt;"", VLOOKUP(B69,[1]Nevezések!I:J,2,FALSE),"")</f>
        <v/>
      </c>
      <c r="J69" s="2" t="str">
        <f>IF(G69&lt;&gt;"", VLOOKUP(G69,[1]Nevezések!I:J,2,FALSE),"")</f>
        <v/>
      </c>
      <c r="L69" s="4" t="str">
        <f ca="1">IFERROR(__xludf.DUMMYFUNCTION("""COMPUTED_VALUE"""),"Szegedi Nemzetközi Általános Iskola")</f>
        <v>Szegedi Nemzetközi Általános Iskola</v>
      </c>
      <c r="M69" s="6">
        <f ca="1">IF( ISERROR(SUMIF([1]Nevezések!I:I,L69,[1]Nevezések!AB:AB)),0,SUMIF([1]Nevezések!I:I,L69,[1]Nevezések!AB:AB))</f>
        <v>0</v>
      </c>
      <c r="N69" s="6">
        <f ca="1">IF( ISERROR(SUMIF([1]Nevezések!I:I,L69,[1]Nevezések!AD:AD)),0,SUMIF([1]Nevezések!I:I,L69,[1]Nevezések!AC:AD))</f>
        <v>0</v>
      </c>
      <c r="O69" s="4">
        <f ca="1">SUMIF([1]Nevezések!$I$1:$V$1250,L69,[1]Nevezések!$V$1:$V$1250)</f>
        <v>0</v>
      </c>
      <c r="P69" s="4"/>
      <c r="Q69" s="4"/>
      <c r="R69" s="4"/>
      <c r="S69" s="4"/>
      <c r="T69" s="4"/>
    </row>
    <row r="70" spans="4:20" x14ac:dyDescent="0.3">
      <c r="D70" s="2" t="str">
        <f>IF(B70&lt;&gt;"", VLOOKUP(B70,[1]Nevezések!I:J,2,FALSE),"")</f>
        <v/>
      </c>
      <c r="J70" s="2" t="str">
        <f>IF(G70&lt;&gt;"", VLOOKUP(G70,[1]Nevezések!I:J,2,FALSE),"")</f>
        <v/>
      </c>
      <c r="L70" s="4" t="str">
        <f ca="1">IFERROR(__xludf.DUMMYFUNCTION("""COMPUTED_VALUE"""),"Szegedi Orczy István Általános Iskola")</f>
        <v>Szegedi Orczy István Általános Iskola</v>
      </c>
      <c r="M70" s="6">
        <f ca="1">IF( ISERROR(SUMIF([1]Nevezések!I:I,L70,[1]Nevezések!AB:AB)),0,SUMIF([1]Nevezések!I:I,L70,[1]Nevezések!AB:AB))</f>
        <v>0</v>
      </c>
      <c r="N70" s="6">
        <f ca="1">IF( ISERROR(SUMIF([1]Nevezések!I:I,L70,[1]Nevezések!AD:AD)),0,SUMIF([1]Nevezések!I:I,L70,[1]Nevezések!AC:AD))</f>
        <v>0</v>
      </c>
      <c r="O70" s="4">
        <f ca="1">SUMIF([1]Nevezések!$I$1:$V$1250,L70,[1]Nevezések!$V$1:$V$1250)</f>
        <v>1</v>
      </c>
      <c r="P70" s="4"/>
      <c r="Q70" s="4"/>
      <c r="R70" s="4"/>
      <c r="S70" s="4"/>
      <c r="T70" s="4"/>
    </row>
    <row r="71" spans="4:20" x14ac:dyDescent="0.3">
      <c r="D71" s="2" t="str">
        <f>IF(B71&lt;&gt;"", VLOOKUP(B71,[1]Nevezések!I:J,2,FALSE),"")</f>
        <v/>
      </c>
      <c r="J71" s="2" t="str">
        <f>IF(G71&lt;&gt;"", VLOOKUP(G71,[1]Nevezések!I:J,2,FALSE),"")</f>
        <v/>
      </c>
      <c r="L71" s="4" t="str">
        <f ca="1">IFERROR(__xludf.DUMMYFUNCTION("""COMPUTED_VALUE"""),"Ibolya Utcai Általános Iskola")</f>
        <v>Ibolya Utcai Általános Iskola</v>
      </c>
      <c r="M71" s="6">
        <f ca="1">IF( ISERROR(SUMIF([1]Nevezések!I:I,L71,[1]Nevezések!AB:AB)),0,SUMIF([1]Nevezések!I:I,L71,[1]Nevezések!AB:AB))</f>
        <v>0</v>
      </c>
      <c r="N71" s="6">
        <f ca="1">IF( ISERROR(SUMIF([1]Nevezések!I:I,L71,[1]Nevezések!AD:AD)),0,SUMIF([1]Nevezések!I:I,L71,[1]Nevezések!AC:AD))</f>
        <v>0</v>
      </c>
      <c r="O71" s="4">
        <f ca="1">SUMIF([1]Nevezések!$I$1:$V$1250,L71,[1]Nevezések!$V$1:$V$1250)</f>
        <v>0</v>
      </c>
      <c r="P71" s="4"/>
      <c r="Q71" s="4"/>
      <c r="R71" s="4"/>
      <c r="S71" s="4"/>
      <c r="T71" s="4"/>
    </row>
    <row r="72" spans="4:20" x14ac:dyDescent="0.3">
      <c r="D72" s="2" t="str">
        <f>IF(B72&lt;&gt;"", VLOOKUP(B72,[1]Nevezések!I:J,2,FALSE),"")</f>
        <v/>
      </c>
      <c r="J72" s="2" t="str">
        <f>IF(G72&lt;&gt;"", VLOOKUP(G72,[1]Nevezések!I:J,2,FALSE),"")</f>
        <v/>
      </c>
      <c r="L72" s="4" t="str">
        <f ca="1">IFERROR(__xludf.DUMMYFUNCTION("""COMPUTED_VALUE"""),"Városmajori Kós Károly Általános Iskola")</f>
        <v>Városmajori Kós Károly Általános Iskola</v>
      </c>
      <c r="M72" s="6">
        <f ca="1">IF( ISERROR(SUMIF([1]Nevezések!I:I,L72,[1]Nevezések!AB:AB)),0,SUMIF([1]Nevezések!I:I,L72,[1]Nevezések!AB:AB))</f>
        <v>0</v>
      </c>
      <c r="N72" s="6">
        <f ca="1">IF( ISERROR(SUMIF([1]Nevezések!I:I,L72,[1]Nevezések!AD:AD)),0,SUMIF([1]Nevezések!I:I,L72,[1]Nevezések!AC:AD))</f>
        <v>0</v>
      </c>
      <c r="O72" s="4">
        <f ca="1">SUMIF([1]Nevezések!$I$1:$V$1250,L72,[1]Nevezések!$V$1:$V$1250)</f>
        <v>1</v>
      </c>
      <c r="P72" s="4"/>
      <c r="Q72" s="4"/>
      <c r="R72" s="4"/>
      <c r="S72" s="4"/>
      <c r="T72" s="4"/>
    </row>
    <row r="73" spans="4:20" x14ac:dyDescent="0.3">
      <c r="D73" s="2" t="str">
        <f>IF(B73&lt;&gt;"", VLOOKUP(B73,[1]Nevezések!I:J,2,FALSE),"")</f>
        <v/>
      </c>
      <c r="J73" s="2" t="str">
        <f>IF(G73&lt;&gt;"", VLOOKUP(G73,[1]Nevezések!I:J,2,FALSE),"")</f>
        <v/>
      </c>
      <c r="L73" s="4" t="str">
        <f ca="1">IFERROR(__xludf.DUMMYFUNCTION("""COMPUTED_VALUE"""),"Bagodi Fekete István Általános Iskola")</f>
        <v>Bagodi Fekete István Általános Iskola</v>
      </c>
      <c r="M73" s="6">
        <f ca="1">IF( ISERROR(SUMIF([1]Nevezések!I:I,L73,[1]Nevezések!AB:AB)),0,SUMIF([1]Nevezések!I:I,L73,[1]Nevezések!AB:AB))</f>
        <v>0</v>
      </c>
      <c r="N73" s="6">
        <f ca="1">IF( ISERROR(SUMIF([1]Nevezések!I:I,L73,[1]Nevezések!AD:AD)),0,SUMIF([1]Nevezések!I:I,L73,[1]Nevezések!AC:AD))</f>
        <v>0</v>
      </c>
      <c r="O73" s="4">
        <f ca="1">SUMIF([1]Nevezések!$I$1:$V$1250,L73,[1]Nevezések!$V$1:$V$1250)</f>
        <v>3</v>
      </c>
      <c r="P73" s="4"/>
      <c r="Q73" s="4"/>
      <c r="R73" s="4"/>
      <c r="S73" s="4"/>
      <c r="T73" s="4"/>
    </row>
    <row r="74" spans="4:20" x14ac:dyDescent="0.3">
      <c r="D74" s="2" t="str">
        <f>IF(B74&lt;&gt;"", VLOOKUP(B74,[1]Nevezések!I:J,2,FALSE),"")</f>
        <v/>
      </c>
      <c r="J74" s="2" t="str">
        <f>IF(G74&lt;&gt;"", VLOOKUP(G74,[1]Nevezések!I:J,2,FALSE),"")</f>
        <v/>
      </c>
      <c r="L74" s="4" t="str">
        <f ca="1">IFERROR(__xludf.DUMMYFUNCTION("""COMPUTED_VALUE"""),"Újszászi Vörösmarty Mihály Általános Iskola")</f>
        <v>Újszászi Vörösmarty Mihály Általános Iskola</v>
      </c>
      <c r="M74" s="6">
        <f ca="1">IF( ISERROR(SUMIF([1]Nevezések!I:I,L74,[1]Nevezések!AB:AB)),0,SUMIF([1]Nevezések!I:I,L74,[1]Nevezések!AB:AB))</f>
        <v>0</v>
      </c>
      <c r="N74" s="6">
        <f ca="1">IF( ISERROR(SUMIF([1]Nevezések!I:I,L74,[1]Nevezések!AD:AD)),0,SUMIF([1]Nevezések!I:I,L74,[1]Nevezések!AC:AD))</f>
        <v>0</v>
      </c>
      <c r="O74" s="4">
        <f ca="1">SUMIF([1]Nevezések!$I$1:$V$1250,L74,[1]Nevezések!$V$1:$V$1250)</f>
        <v>3</v>
      </c>
      <c r="P74" s="4"/>
      <c r="Q74" s="4"/>
      <c r="R74" s="4"/>
      <c r="S74" s="4"/>
      <c r="T74" s="4"/>
    </row>
    <row r="75" spans="4:20" x14ac:dyDescent="0.3">
      <c r="D75" s="2" t="str">
        <f>IF(B75&lt;&gt;"", VLOOKUP(B75,[1]Nevezések!I:J,2,FALSE),"")</f>
        <v/>
      </c>
      <c r="J75" s="2" t="str">
        <f>IF(G75&lt;&gt;"", VLOOKUP(G75,[1]Nevezések!I:J,2,FALSE),"")</f>
        <v/>
      </c>
      <c r="L75" s="4" t="str">
        <f ca="1">IFERROR(__xludf.DUMMYFUNCTION("""COMPUTED_VALUE"""),"Budapest III. Kerületi Bárczi Géza Általános Iskola")</f>
        <v>Budapest III. Kerületi Bárczi Géza Általános Iskola</v>
      </c>
      <c r="M75" s="6">
        <f ca="1">IF( ISERROR(SUMIF([1]Nevezések!I:I,L75,[1]Nevezések!AB:AB)),0,SUMIF([1]Nevezések!I:I,L75,[1]Nevezések!AB:AB))</f>
        <v>0</v>
      </c>
      <c r="N75" s="6">
        <f ca="1">IF( ISERROR(SUMIF([1]Nevezések!I:I,L75,[1]Nevezések!AD:AD)),0,SUMIF([1]Nevezések!I:I,L75,[1]Nevezések!AC:AD))</f>
        <v>0</v>
      </c>
      <c r="O75" s="4">
        <f ca="1">SUMIF([1]Nevezések!$I$1:$V$1250,L75,[1]Nevezések!$V$1:$V$1250)</f>
        <v>1</v>
      </c>
      <c r="P75" s="4"/>
      <c r="Q75" s="4"/>
      <c r="R75" s="4"/>
      <c r="S75" s="4"/>
      <c r="T75" s="4"/>
    </row>
    <row r="76" spans="4:20" x14ac:dyDescent="0.3">
      <c r="D76" s="2" t="str">
        <f>IF(B76&lt;&gt;"", VLOOKUP(B76,[1]Nevezések!I:J,2,FALSE),"")</f>
        <v/>
      </c>
      <c r="J76" s="2" t="str">
        <f>IF(G76&lt;&gt;"", VLOOKUP(G76,[1]Nevezések!I:J,2,FALSE),"")</f>
        <v/>
      </c>
      <c r="L76" s="4" t="str">
        <f ca="1">IFERROR(__xludf.DUMMYFUNCTION("""COMPUTED_VALUE"""),"Esztergály Mihály Általános Iskola")</f>
        <v>Esztergály Mihály Általános Iskola</v>
      </c>
      <c r="M76" s="6">
        <f ca="1">IF( ISERROR(SUMIF([1]Nevezések!I:I,L76,[1]Nevezések!AB:AB)),0,SUMIF([1]Nevezések!I:I,L76,[1]Nevezések!AB:AB))</f>
        <v>0</v>
      </c>
      <c r="N76" s="6">
        <f ca="1">IF( ISERROR(SUMIF([1]Nevezések!I:I,L76,[1]Nevezések!AD:AD)),0,SUMIF([1]Nevezések!I:I,L76,[1]Nevezések!AC:AD))</f>
        <v>0</v>
      </c>
      <c r="O76" s="4">
        <f ca="1">SUMIF([1]Nevezések!$I$1:$V$1250,L76,[1]Nevezések!$V$1:$V$1250)</f>
        <v>0</v>
      </c>
      <c r="P76" s="4"/>
      <c r="Q76" s="4"/>
      <c r="R76" s="4"/>
      <c r="S76" s="4"/>
      <c r="T76" s="4"/>
    </row>
    <row r="77" spans="4:20" x14ac:dyDescent="0.3">
      <c r="D77" s="2" t="str">
        <f>IF(B77&lt;&gt;"", VLOOKUP(B77,[1]Nevezések!I:J,2,FALSE),"")</f>
        <v/>
      </c>
      <c r="J77" s="2" t="str">
        <f>IF(G77&lt;&gt;"", VLOOKUP(G77,[1]Nevezések!I:J,2,FALSE),"")</f>
        <v/>
      </c>
      <c r="L77" s="4" t="str">
        <f ca="1">IFERROR(__xludf.DUMMYFUNCTION("""COMPUTED_VALUE"""),"Szombathelyi Zrínyi Ilona Általános Iskola")</f>
        <v>Szombathelyi Zrínyi Ilona Általános Iskola</v>
      </c>
      <c r="M77" s="6">
        <f ca="1">IF( ISERROR(SUMIF([1]Nevezések!I:I,L77,[1]Nevezések!AB:AB)),0,SUMIF([1]Nevezések!I:I,L77,[1]Nevezések!AB:AB))</f>
        <v>0</v>
      </c>
      <c r="N77" s="6">
        <f ca="1">IF( ISERROR(SUMIF([1]Nevezések!I:I,L77,[1]Nevezések!AD:AD)),0,SUMIF([1]Nevezések!I:I,L77,[1]Nevezések!AC:AD))</f>
        <v>0</v>
      </c>
      <c r="O77" s="4">
        <f ca="1">SUMIF([1]Nevezések!$I$1:$V$1250,L77,[1]Nevezések!$V$1:$V$1250)</f>
        <v>1</v>
      </c>
      <c r="P77" s="4"/>
      <c r="Q77" s="4"/>
      <c r="R77" s="4"/>
      <c r="S77" s="4"/>
      <c r="T77" s="4"/>
    </row>
    <row r="78" spans="4:20" x14ac:dyDescent="0.3">
      <c r="D78" s="2" t="str">
        <f>IF(B78&lt;&gt;"", VLOOKUP(B78,[1]Nevezések!I:J,2,FALSE),"")</f>
        <v/>
      </c>
      <c r="J78" s="2" t="str">
        <f>IF(G78&lt;&gt;"", VLOOKUP(G78,[1]Nevezések!I:J,2,FALSE),"")</f>
        <v/>
      </c>
      <c r="L78" s="4" t="str">
        <f ca="1">IFERROR(__xludf.DUMMYFUNCTION("""COMPUTED_VALUE"""),"Debreceni Bocskai István Általános Iskola")</f>
        <v>Debreceni Bocskai István Általános Iskola</v>
      </c>
      <c r="M78" s="6">
        <f ca="1">IF( ISERROR(SUMIF([1]Nevezések!I:I,L78,[1]Nevezések!AB:AB)),0,SUMIF([1]Nevezések!I:I,L78,[1]Nevezések!AB:AB))</f>
        <v>0</v>
      </c>
      <c r="N78" s="6">
        <f ca="1">IF( ISERROR(SUMIF([1]Nevezések!I:I,L78,[1]Nevezések!AD:AD)),0,SUMIF([1]Nevezések!I:I,L78,[1]Nevezések!AC:AD))</f>
        <v>0</v>
      </c>
      <c r="O78" s="4">
        <f ca="1">SUMIF([1]Nevezések!$I$1:$V$1250,L78,[1]Nevezések!$V$1:$V$1250)</f>
        <v>0</v>
      </c>
      <c r="P78" s="4"/>
      <c r="Q78" s="4"/>
      <c r="R78" s="4"/>
      <c r="S78" s="4"/>
      <c r="T78" s="4"/>
    </row>
    <row r="79" spans="4:20" x14ac:dyDescent="0.3">
      <c r="D79" s="2" t="str">
        <f>IF(B79&lt;&gt;"", VLOOKUP(B79,[1]Nevezések!I:J,2,FALSE),"")</f>
        <v/>
      </c>
      <c r="J79" s="2" t="str">
        <f>IF(G79&lt;&gt;"", VLOOKUP(G79,[1]Nevezések!I:J,2,FALSE),"")</f>
        <v/>
      </c>
      <c r="L79" s="4" t="str">
        <f ca="1">IFERROR(__xludf.DUMMYFUNCTION("""COMPUTED_VALUE"""),"Lencsési Általános Iskola")</f>
        <v>Lencsési Általános Iskola</v>
      </c>
      <c r="M79" s="6">
        <f ca="1">IF( ISERROR(SUMIF([1]Nevezések!I:I,L79,[1]Nevezések!AB:AB)),0,SUMIF([1]Nevezések!I:I,L79,[1]Nevezések!AB:AB))</f>
        <v>0</v>
      </c>
      <c r="N79" s="6">
        <f ca="1">IF( ISERROR(SUMIF([1]Nevezések!I:I,L79,[1]Nevezések!AD:AD)),0,SUMIF([1]Nevezések!I:I,L79,[1]Nevezések!AC:AD))</f>
        <v>0</v>
      </c>
      <c r="O79" s="4">
        <f ca="1">SUMIF([1]Nevezések!$I$1:$V$1250,L79,[1]Nevezések!$V$1:$V$1250)</f>
        <v>4</v>
      </c>
      <c r="P79" s="4"/>
      <c r="Q79" s="4"/>
      <c r="R79" s="4"/>
      <c r="S79" s="4"/>
      <c r="T79" s="4"/>
    </row>
    <row r="80" spans="4:20" x14ac:dyDescent="0.3">
      <c r="D80" s="2" t="str">
        <f>IF(B80&lt;&gt;"", VLOOKUP(B80,[1]Nevezések!I:J,2,FALSE),"")</f>
        <v/>
      </c>
      <c r="J80" s="2" t="str">
        <f>IF(G80&lt;&gt;"", VLOOKUP(G80,[1]Nevezések!I:J,2,FALSE),"")</f>
        <v/>
      </c>
      <c r="L80" s="4" t="str">
        <f ca="1">IFERROR(__xludf.DUMMYFUNCTION("""COMPUTED_VALUE"""),"Debreceni Református Kollégium Általános Iskolája")</f>
        <v>Debreceni Református Kollégium Általános Iskolája</v>
      </c>
      <c r="M80" s="6">
        <f ca="1">IF( ISERROR(SUMIF([1]Nevezések!I:I,L80,[1]Nevezések!AB:AB)),0,SUMIF([1]Nevezések!I:I,L80,[1]Nevezések!AB:AB))</f>
        <v>0</v>
      </c>
      <c r="N80" s="6">
        <f ca="1">IF( ISERROR(SUMIF([1]Nevezések!I:I,L80,[1]Nevezések!AD:AD)),0,SUMIF([1]Nevezések!I:I,L80,[1]Nevezések!AC:AD))</f>
        <v>0</v>
      </c>
      <c r="O80" s="4">
        <f ca="1">SUMIF([1]Nevezések!$I$1:$V$1250,L80,[1]Nevezések!$V$1:$V$1250)</f>
        <v>1</v>
      </c>
      <c r="P80" s="4"/>
      <c r="Q80" s="4"/>
      <c r="R80" s="4"/>
      <c r="S80" s="4"/>
      <c r="T80" s="4"/>
    </row>
    <row r="81" spans="4:20" x14ac:dyDescent="0.3">
      <c r="D81" s="2" t="str">
        <f>IF(B81&lt;&gt;"", VLOOKUP(B81,[1]Nevezések!I:J,2,FALSE),"")</f>
        <v/>
      </c>
      <c r="J81" s="2" t="str">
        <f>IF(G81&lt;&gt;"", VLOOKUP(G81,[1]Nevezések!I:J,2,FALSE),"")</f>
        <v/>
      </c>
      <c r="L81" s="4" t="str">
        <f ca="1">IFERROR(__xludf.DUMMYFUNCTION("""COMPUTED_VALUE"""),"Zsámbéki Zichy Miklós Általános Iskola")</f>
        <v>Zsámbéki Zichy Miklós Általános Iskola</v>
      </c>
      <c r="M81" s="6">
        <f ca="1">IF( ISERROR(SUMIF([1]Nevezések!I:I,L81,[1]Nevezések!AB:AB)),0,SUMIF([1]Nevezések!I:I,L81,[1]Nevezések!AB:AB))</f>
        <v>0</v>
      </c>
      <c r="N81" s="6">
        <f ca="1">IF( ISERROR(SUMIF([1]Nevezések!I:I,L81,[1]Nevezések!AD:AD)),0,SUMIF([1]Nevezések!I:I,L81,[1]Nevezések!AC:AD))</f>
        <v>0</v>
      </c>
      <c r="O81" s="4">
        <f ca="1">SUMIF([1]Nevezések!$I$1:$V$1250,L81,[1]Nevezések!$V$1:$V$1250)</f>
        <v>1</v>
      </c>
      <c r="P81" s="4"/>
      <c r="Q81" s="4"/>
      <c r="R81" s="4"/>
      <c r="S81" s="4"/>
      <c r="T81" s="4"/>
    </row>
    <row r="82" spans="4:20" x14ac:dyDescent="0.3">
      <c r="D82" s="2" t="str">
        <f>IF(B82&lt;&gt;"", VLOOKUP(B82,[1]Nevezések!I:J,2,FALSE),"")</f>
        <v/>
      </c>
      <c r="J82" s="2" t="str">
        <f>IF(G82&lt;&gt;"", VLOOKUP(G82,[1]Nevezések!I:J,2,FALSE),"")</f>
        <v/>
      </c>
      <c r="L82" s="4" t="str">
        <f ca="1">IFERROR(__xludf.DUMMYFUNCTION("""COMPUTED_VALUE"""),"Pécsi Bártfa Utcai Általános Iskola")</f>
        <v>Pécsi Bártfa Utcai Általános Iskola</v>
      </c>
      <c r="M82" s="6">
        <f ca="1">IF( ISERROR(SUMIF([1]Nevezések!I:I,L82,[1]Nevezések!AB:AB)),0,SUMIF([1]Nevezések!I:I,L82,[1]Nevezések!AB:AB))</f>
        <v>0</v>
      </c>
      <c r="N82" s="6">
        <f ca="1">IF( ISERROR(SUMIF([1]Nevezések!I:I,L82,[1]Nevezések!AD:AD)),0,SUMIF([1]Nevezések!I:I,L82,[1]Nevezések!AC:AD))</f>
        <v>0</v>
      </c>
      <c r="O82" s="4">
        <f ca="1">SUMIF([1]Nevezések!$I$1:$V$1250,L82,[1]Nevezések!$V$1:$V$1250)</f>
        <v>5</v>
      </c>
      <c r="P82" s="4"/>
      <c r="Q82" s="4"/>
      <c r="R82" s="4"/>
      <c r="S82" s="4"/>
      <c r="T82" s="4"/>
    </row>
    <row r="83" spans="4:20" x14ac:dyDescent="0.3">
      <c r="D83" s="2" t="str">
        <f>IF(B83&lt;&gt;"", VLOOKUP(B83,[1]Nevezések!I:J,2,FALSE),"")</f>
        <v/>
      </c>
      <c r="J83" s="2" t="str">
        <f>IF(G83&lt;&gt;"", VLOOKUP(G83,[1]Nevezések!I:J,2,FALSE),"")</f>
        <v/>
      </c>
      <c r="L83" s="4" t="str">
        <f ca="1">IFERROR(__xludf.DUMMYFUNCTION("""COMPUTED_VALUE"""),"Debreceni Gönczy Pál Általános Iskola")</f>
        <v>Debreceni Gönczy Pál Általános Iskola</v>
      </c>
      <c r="M83" s="6">
        <f ca="1">IF( ISERROR(SUMIF([1]Nevezések!I:I,L83,[1]Nevezések!AB:AB)),0,SUMIF([1]Nevezések!I:I,L83,[1]Nevezések!AB:AB))</f>
        <v>0</v>
      </c>
      <c r="N83" s="6">
        <f ca="1">IF( ISERROR(SUMIF([1]Nevezések!I:I,L83,[1]Nevezések!AD:AD)),0,SUMIF([1]Nevezések!I:I,L83,[1]Nevezések!AC:AD))</f>
        <v>0</v>
      </c>
      <c r="O83" s="4">
        <f ca="1">SUMIF([1]Nevezések!$I$1:$V$1250,L83,[1]Nevezések!$V$1:$V$1250)</f>
        <v>0</v>
      </c>
      <c r="P83" s="4"/>
      <c r="Q83" s="4"/>
      <c r="R83" s="4"/>
      <c r="S83" s="4"/>
      <c r="T83" s="4"/>
    </row>
    <row r="84" spans="4:20" x14ac:dyDescent="0.3">
      <c r="D84" s="2" t="str">
        <f>IF(B84&lt;&gt;"", VLOOKUP(B84,[1]Nevezések!I:J,2,FALSE),"")</f>
        <v/>
      </c>
      <c r="J84" s="2" t="str">
        <f>IF(G84&lt;&gt;"", VLOOKUP(G84,[1]Nevezések!I:J,2,FALSE),"")</f>
        <v/>
      </c>
      <c r="L84" s="4" t="str">
        <f ca="1">IFERROR(__xludf.DUMMYFUNCTION("""COMPUTED_VALUE"""),"Budapesti Amerikai Nemzetközi Iskola")</f>
        <v>Budapesti Amerikai Nemzetközi Iskola</v>
      </c>
      <c r="M84" s="6">
        <f ca="1">IF( ISERROR(SUMIF([1]Nevezések!I:I,L84,[1]Nevezések!AB:AB)),0,SUMIF([1]Nevezések!I:I,L84,[1]Nevezések!AB:AB))</f>
        <v>0</v>
      </c>
      <c r="N84" s="6">
        <f ca="1">IF( ISERROR(SUMIF([1]Nevezések!I:I,L84,[1]Nevezések!AD:AD)),0,SUMIF([1]Nevezések!I:I,L84,[1]Nevezések!AC:AD))</f>
        <v>0</v>
      </c>
      <c r="O84" s="4">
        <f ca="1">SUMIF([1]Nevezések!$I$1:$V$1250,L84,[1]Nevezések!$V$1:$V$1250)</f>
        <v>0</v>
      </c>
      <c r="P84" s="4"/>
      <c r="Q84" s="4"/>
      <c r="R84" s="4"/>
      <c r="S84" s="4"/>
      <c r="T84" s="4"/>
    </row>
    <row r="85" spans="4:20" x14ac:dyDescent="0.3">
      <c r="D85" s="2" t="str">
        <f>IF(B85&lt;&gt;"", VLOOKUP(B85,[1]Nevezések!I:J,2,FALSE),"")</f>
        <v/>
      </c>
      <c r="J85" s="2" t="str">
        <f>IF(G85&lt;&gt;"", VLOOKUP(G85,[1]Nevezések!I:J,2,FALSE),"")</f>
        <v/>
      </c>
      <c r="L85" s="4" t="str">
        <f ca="1">IFERROR(__xludf.DUMMYFUNCTION("""COMPUTED_VALUE"""),"Gyermekház Iskola")</f>
        <v>Gyermekház Iskola</v>
      </c>
      <c r="M85" s="6">
        <f ca="1">IF( ISERROR(SUMIF([1]Nevezések!I:I,L85,[1]Nevezések!AB:AB)),0,SUMIF([1]Nevezések!I:I,L85,[1]Nevezések!AB:AB))</f>
        <v>0</v>
      </c>
      <c r="N85" s="6">
        <f ca="1">IF( ISERROR(SUMIF([1]Nevezések!I:I,L85,[1]Nevezések!AD:AD)),0,SUMIF([1]Nevezések!I:I,L85,[1]Nevezések!AC:AD))</f>
        <v>0</v>
      </c>
      <c r="O85" s="4">
        <f ca="1">SUMIF([1]Nevezések!$I$1:$V$1250,L85,[1]Nevezések!$V$1:$V$1250)</f>
        <v>0</v>
      </c>
      <c r="P85" s="4"/>
      <c r="Q85" s="4"/>
      <c r="R85" s="4"/>
      <c r="S85" s="4"/>
      <c r="T85" s="4"/>
    </row>
    <row r="86" spans="4:20" x14ac:dyDescent="0.3">
      <c r="D86" s="2" t="str">
        <f>IF(B86&lt;&gt;"", VLOOKUP(B86,[1]Nevezések!I:J,2,FALSE),"")</f>
        <v/>
      </c>
      <c r="J86" s="2" t="str">
        <f>IF(G86&lt;&gt;"", VLOOKUP(G86,[1]Nevezések!I:J,2,FALSE),"")</f>
        <v/>
      </c>
      <c r="L86" s="4" t="str">
        <f ca="1">IFERROR(__xludf.DUMMYFUNCTION("""COMPUTED_VALUE"""),"Gödöllői Waldorf Általános Iskola és Alapfokú Művészeti Iskola")</f>
        <v>Gödöllői Waldorf Általános Iskola és Alapfokú Művészeti Iskola</v>
      </c>
      <c r="M86" s="6">
        <f ca="1">IF( ISERROR(SUMIF([1]Nevezések!I:I,L86,[1]Nevezések!AB:AB)),0,SUMIF([1]Nevezések!I:I,L86,[1]Nevezések!AB:AB))</f>
        <v>0</v>
      </c>
      <c r="N86" s="6">
        <f ca="1">IF( ISERROR(SUMIF([1]Nevezések!I:I,L86,[1]Nevezések!AD:AD)),0,SUMIF([1]Nevezések!I:I,L86,[1]Nevezések!AC:AD))</f>
        <v>0</v>
      </c>
      <c r="O86" s="4">
        <f ca="1">SUMIF([1]Nevezések!$I$1:$V$1250,L86,[1]Nevezések!$V$1:$V$1250)</f>
        <v>1</v>
      </c>
      <c r="P86" s="4"/>
      <c r="Q86" s="4"/>
      <c r="R86" s="4"/>
      <c r="S86" s="4"/>
      <c r="T86" s="4"/>
    </row>
    <row r="87" spans="4:20" x14ac:dyDescent="0.3">
      <c r="D87" s="2" t="str">
        <f>IF(B87&lt;&gt;"", VLOOKUP(B87,[1]Nevezések!I:J,2,FALSE),"")</f>
        <v/>
      </c>
      <c r="J87" s="2" t="str">
        <f>IF(G87&lt;&gt;"", VLOOKUP(G87,[1]Nevezések!I:J,2,FALSE),"")</f>
        <v/>
      </c>
      <c r="L87" s="4" t="str">
        <f ca="1">IFERROR(__xludf.DUMMYFUNCTION("""COMPUTED_VALUE"""),"Budapest XIII. Kerületi Csata Utcai Általános Iskola")</f>
        <v>Budapest XIII. Kerületi Csata Utcai Általános Iskola</v>
      </c>
      <c r="M87" s="6">
        <f ca="1">IF( ISERROR(SUMIF([1]Nevezések!I:I,L87,[1]Nevezések!AB:AB)),0,SUMIF([1]Nevezések!I:I,L87,[1]Nevezések!AB:AB))</f>
        <v>2</v>
      </c>
      <c r="N87" s="6">
        <f ca="1">IF( ISERROR(SUMIF([1]Nevezések!I:I,L87,[1]Nevezések!AD:AD)),0,SUMIF([1]Nevezések!I:I,L87,[1]Nevezések!AC:AD))</f>
        <v>0</v>
      </c>
      <c r="O87" s="4">
        <f ca="1">SUMIF([1]Nevezések!$I$1:$V$1250,L87,[1]Nevezések!$V$1:$V$1250)</f>
        <v>1</v>
      </c>
      <c r="P87" s="4"/>
      <c r="Q87" s="4"/>
      <c r="R87" s="4"/>
      <c r="S87" s="4"/>
      <c r="T87" s="4"/>
    </row>
    <row r="88" spans="4:20" x14ac:dyDescent="0.3">
      <c r="D88" s="2" t="str">
        <f>IF(B88&lt;&gt;"", VLOOKUP(B88,[1]Nevezések!I:J,2,FALSE),"")</f>
        <v/>
      </c>
      <c r="J88" s="2" t="str">
        <f>IF(G88&lt;&gt;"", VLOOKUP(G88,[1]Nevezések!I:J,2,FALSE),"")</f>
        <v/>
      </c>
      <c r="L88" s="4" t="str">
        <f ca="1">IFERROR(__xludf.DUMMYFUNCTION("""COMPUTED_VALUE"""),"Budapest XIII. Kerületi Számítástechnikai Általános Iskola")</f>
        <v>Budapest XIII. Kerületi Számítástechnikai Általános Iskola</v>
      </c>
      <c r="M88" s="6">
        <f ca="1">IF( ISERROR(SUMIF([1]Nevezések!I:I,L88,[1]Nevezések!AB:AB)),0,SUMIF([1]Nevezések!I:I,L88,[1]Nevezések!AB:AB))</f>
        <v>1</v>
      </c>
      <c r="N88" s="6">
        <f ca="1">IF( ISERROR(SUMIF([1]Nevezések!I:I,L88,[1]Nevezések!AD:AD)),0,SUMIF([1]Nevezések!I:I,L88,[1]Nevezések!AC:AD))</f>
        <v>0</v>
      </c>
      <c r="O88" s="4">
        <f ca="1">SUMIF([1]Nevezések!$I$1:$V$1250,L88,[1]Nevezések!$V$1:$V$1250)</f>
        <v>1</v>
      </c>
      <c r="P88" s="4"/>
      <c r="Q88" s="4"/>
      <c r="R88" s="4"/>
      <c r="S88" s="4"/>
      <c r="T88" s="4"/>
    </row>
    <row r="89" spans="4:20" x14ac:dyDescent="0.3">
      <c r="D89" s="2" t="str">
        <f>IF(B89&lt;&gt;"", VLOOKUP(B89,[1]Nevezések!I:J,2,FALSE),"")</f>
        <v/>
      </c>
      <c r="J89" s="2" t="str">
        <f>IF(G89&lt;&gt;"", VLOOKUP(G89,[1]Nevezések!I:J,2,FALSE),"")</f>
        <v/>
      </c>
      <c r="L89" s="4" t="str">
        <f ca="1">IFERROR(__xludf.DUMMYFUNCTION("""COMPUTED_VALUE"""),"Dunakeszi Szent István Általános Iskola")</f>
        <v>Dunakeszi Szent István Általános Iskola</v>
      </c>
      <c r="M89" s="6">
        <f ca="1">IF( ISERROR(SUMIF([1]Nevezések!I:I,L89,[1]Nevezések!AB:AB)),0,SUMIF([1]Nevezések!I:I,L89,[1]Nevezések!AB:AB))</f>
        <v>0</v>
      </c>
      <c r="N89" s="6">
        <f ca="1">IF( ISERROR(SUMIF([1]Nevezések!I:I,L89,[1]Nevezések!AD:AD)),0,SUMIF([1]Nevezések!I:I,L89,[1]Nevezések!AC:AD))</f>
        <v>0</v>
      </c>
      <c r="O89" s="4">
        <f ca="1">SUMIF([1]Nevezések!$I$1:$V$1250,L89,[1]Nevezések!$V$1:$V$1250)</f>
        <v>2</v>
      </c>
      <c r="P89" s="4"/>
      <c r="Q89" s="4"/>
      <c r="R89" s="4"/>
      <c r="S89" s="4"/>
      <c r="T89" s="4"/>
    </row>
    <row r="90" spans="4:20" x14ac:dyDescent="0.3">
      <c r="D90" s="2" t="str">
        <f>IF(B90&lt;&gt;"", VLOOKUP(B90,[1]Nevezések!I:J,2,FALSE),"")</f>
        <v/>
      </c>
      <c r="J90" s="2" t="str">
        <f>IF(G90&lt;&gt;"", VLOOKUP(G90,[1]Nevezések!I:J,2,FALSE),"")</f>
        <v/>
      </c>
      <c r="L90" s="4" t="str">
        <f ca="1">IFERROR(__xludf.DUMMYFUNCTION("""COMPUTED_VALUE"""),"Piarista Gimnázium és Kollégium")</f>
        <v>Piarista Gimnázium és Kollégium</v>
      </c>
      <c r="M90" s="6">
        <f ca="1">IF( ISERROR(SUMIF([1]Nevezések!I:I,L90,[1]Nevezések!AB:AB)),0,SUMIF([1]Nevezések!I:I,L90,[1]Nevezések!AB:AB))</f>
        <v>0</v>
      </c>
      <c r="N90" s="6">
        <f ca="1">IF( ISERROR(SUMIF([1]Nevezések!I:I,L90,[1]Nevezések!AD:AD)),0,SUMIF([1]Nevezések!I:I,L90,[1]Nevezések!AC:AD))</f>
        <v>0</v>
      </c>
      <c r="O90" s="4">
        <f ca="1">SUMIF([1]Nevezések!$I$1:$V$1250,L90,[1]Nevezések!$V$1:$V$1250)</f>
        <v>0</v>
      </c>
      <c r="P90" s="4"/>
      <c r="Q90" s="4"/>
      <c r="R90" s="4"/>
      <c r="S90" s="4"/>
      <c r="T90" s="4"/>
    </row>
    <row r="91" spans="4:20" x14ac:dyDescent="0.3">
      <c r="D91" s="2" t="str">
        <f>IF(B91&lt;&gt;"", VLOOKUP(B91,[1]Nevezések!I:J,2,FALSE),"")</f>
        <v/>
      </c>
      <c r="J91" s="2" t="str">
        <f>IF(G91&lt;&gt;"", VLOOKUP(G91,[1]Nevezések!I:J,2,FALSE),"")</f>
        <v/>
      </c>
      <c r="L91" s="4" t="str">
        <f ca="1">IFERROR(__xludf.DUMMYFUNCTION("""COMPUTED_VALUE"""),"Thököly Imre Két Tanítási Nyelvű Általános Iskola")</f>
        <v>Thököly Imre Két Tanítási Nyelvű Általános Iskola</v>
      </c>
      <c r="M91" s="6">
        <f ca="1">IF( ISERROR(SUMIF([1]Nevezések!I:I,L91,[1]Nevezések!AB:AB)),0,SUMIF([1]Nevezések!I:I,L91,[1]Nevezések!AB:AB))</f>
        <v>0</v>
      </c>
      <c r="N91" s="6">
        <f ca="1">IF( ISERROR(SUMIF([1]Nevezések!I:I,L91,[1]Nevezések!AD:AD)),0,SUMIF([1]Nevezések!I:I,L91,[1]Nevezések!AC:AD))</f>
        <v>0</v>
      </c>
      <c r="O91" s="4">
        <f ca="1">SUMIF([1]Nevezések!$I$1:$V$1250,L91,[1]Nevezések!$V$1:$V$1250)</f>
        <v>3</v>
      </c>
      <c r="P91" s="4"/>
      <c r="Q91" s="4"/>
      <c r="R91" s="4"/>
      <c r="S91" s="4"/>
      <c r="T91" s="4"/>
    </row>
    <row r="92" spans="4:20" x14ac:dyDescent="0.3">
      <c r="D92" s="2" t="str">
        <f>IF(B92&lt;&gt;"", VLOOKUP(B92,[1]Nevezések!I:J,2,FALSE),"")</f>
        <v/>
      </c>
      <c r="J92" s="2" t="str">
        <f>IF(G92&lt;&gt;"", VLOOKUP(G92,[1]Nevezések!I:J,2,FALSE),"")</f>
        <v/>
      </c>
      <c r="L92" s="4" t="str">
        <f ca="1">IFERROR(__xludf.DUMMYFUNCTION("""COMPUTED_VALUE"""),"Árpád-házi Szent Erzsébet Gimnázium, Óvoda és Általános Iskola")</f>
        <v>Árpád-házi Szent Erzsébet Gimnázium, Óvoda és Általános Iskola</v>
      </c>
      <c r="M92" s="6">
        <f ca="1">IF( ISERROR(SUMIF([1]Nevezések!I:I,L92,[1]Nevezések!AB:AB)),0,SUMIF([1]Nevezések!I:I,L92,[1]Nevezések!AB:AB))</f>
        <v>0</v>
      </c>
      <c r="N92" s="6">
        <f ca="1">IF( ISERROR(SUMIF([1]Nevezések!I:I,L92,[1]Nevezések!AD:AD)),0,SUMIF([1]Nevezések!I:I,L92,[1]Nevezések!AC:AD))</f>
        <v>0</v>
      </c>
      <c r="O92" s="4">
        <f ca="1">SUMIF([1]Nevezések!$I$1:$V$1250,L92,[1]Nevezések!$V$1:$V$1250)</f>
        <v>2</v>
      </c>
      <c r="P92" s="4"/>
      <c r="Q92" s="4"/>
      <c r="R92" s="4"/>
      <c r="S92" s="4"/>
      <c r="T92" s="4"/>
    </row>
    <row r="93" spans="4:20" x14ac:dyDescent="0.3">
      <c r="D93" s="2" t="str">
        <f>IF(B93&lt;&gt;"", VLOOKUP(B93,[1]Nevezések!I:J,2,FALSE),"")</f>
        <v/>
      </c>
      <c r="J93" s="2" t="str">
        <f>IF(G93&lt;&gt;"", VLOOKUP(G93,[1]Nevezések!I:J,2,FALSE),"")</f>
        <v/>
      </c>
      <c r="L93" s="4" t="str">
        <f ca="1">IFERROR(__xludf.DUMMYFUNCTION("""COMPUTED_VALUE"""),"Debreceni Petőfi Sándor Általános Iskola és Alapfokú Művészeti Iskola")</f>
        <v>Debreceni Petőfi Sándor Általános Iskola és Alapfokú Művészeti Iskola</v>
      </c>
      <c r="M93" s="6">
        <f ca="1">IF( ISERROR(SUMIF([1]Nevezések!I:I,L93,[1]Nevezések!AB:AB)),0,SUMIF([1]Nevezések!I:I,L93,[1]Nevezések!AB:AB))</f>
        <v>0</v>
      </c>
      <c r="N93" s="6">
        <f ca="1">IF( ISERROR(SUMIF([1]Nevezések!I:I,L93,[1]Nevezések!AD:AD)),0,SUMIF([1]Nevezések!I:I,L93,[1]Nevezések!AC:AD))</f>
        <v>0</v>
      </c>
      <c r="O93" s="4">
        <f ca="1">SUMIF([1]Nevezések!$I$1:$V$1250,L93,[1]Nevezések!$V$1:$V$1250)</f>
        <v>0</v>
      </c>
      <c r="P93" s="4"/>
      <c r="Q93" s="4"/>
      <c r="R93" s="4"/>
      <c r="S93" s="4"/>
      <c r="T93" s="4"/>
    </row>
    <row r="94" spans="4:20" x14ac:dyDescent="0.3">
      <c r="D94" s="2" t="str">
        <f>IF(B94&lt;&gt;"", VLOOKUP(B94,[1]Nevezések!I:J,2,FALSE),"")</f>
        <v/>
      </c>
      <c r="J94" s="2" t="str">
        <f>IF(G94&lt;&gt;"", VLOOKUP(G94,[1]Nevezések!I:J,2,FALSE),"")</f>
        <v/>
      </c>
      <c r="L94" s="4" t="str">
        <f ca="1">IFERROR(__xludf.DUMMYFUNCTION("""COMPUTED_VALUE"""),"Roszík Mihály Evangélikus Általános Iskola")</f>
        <v>Roszík Mihály Evangélikus Általános Iskola</v>
      </c>
      <c r="M94" s="6">
        <f ca="1">IF( ISERROR(SUMIF([1]Nevezések!I:I,L94,[1]Nevezések!AB:AB)),0,SUMIF([1]Nevezések!I:I,L94,[1]Nevezések!AB:AB))</f>
        <v>0</v>
      </c>
      <c r="N94" s="6">
        <f ca="1">IF( ISERROR(SUMIF([1]Nevezések!I:I,L94,[1]Nevezések!AD:AD)),0,SUMIF([1]Nevezések!I:I,L94,[1]Nevezések!AC:AD))</f>
        <v>0</v>
      </c>
      <c r="O94" s="4">
        <f ca="1">SUMIF([1]Nevezések!$I$1:$V$1250,L94,[1]Nevezések!$V$1:$V$1250)</f>
        <v>2</v>
      </c>
      <c r="P94" s="4"/>
      <c r="Q94" s="4"/>
      <c r="R94" s="4"/>
      <c r="S94" s="4"/>
      <c r="T94" s="4"/>
    </row>
    <row r="95" spans="4:20" x14ac:dyDescent="0.3">
      <c r="D95" s="2" t="str">
        <f>IF(B95&lt;&gt;"", VLOOKUP(B95,[1]Nevezések!I:J,2,FALSE),"")</f>
        <v/>
      </c>
      <c r="J95" s="2" t="str">
        <f>IF(G95&lt;&gt;"", VLOOKUP(G95,[1]Nevezések!I:J,2,FALSE),"")</f>
        <v/>
      </c>
      <c r="L95" s="4" t="str">
        <f ca="1">IFERROR(__xludf.DUMMYFUNCTION("""COMPUTED_VALUE"""),"Gubányi Károly Általános Iskola")</f>
        <v>Gubányi Károly Általános Iskola</v>
      </c>
      <c r="M95" s="6">
        <f ca="1">IF( ISERROR(SUMIF([1]Nevezések!I:I,L95,[1]Nevezések!AB:AB)),0,SUMIF([1]Nevezések!I:I,L95,[1]Nevezések!AB:AB))</f>
        <v>0</v>
      </c>
      <c r="N95" s="6">
        <f ca="1">IF( ISERROR(SUMIF([1]Nevezések!I:I,L95,[1]Nevezések!AD:AD)),0,SUMIF([1]Nevezések!I:I,L95,[1]Nevezések!AC:AD))</f>
        <v>0</v>
      </c>
      <c r="O95" s="4">
        <f ca="1">SUMIF([1]Nevezések!$I$1:$V$1250,L95,[1]Nevezések!$V$1:$V$1250)</f>
        <v>0</v>
      </c>
      <c r="P95" s="4"/>
      <c r="Q95" s="4"/>
      <c r="R95" s="4"/>
      <c r="S95" s="4"/>
      <c r="T95" s="4"/>
    </row>
    <row r="96" spans="4:20" x14ac:dyDescent="0.3">
      <c r="D96" s="2" t="str">
        <f>IF(B96&lt;&gt;"", VLOOKUP(B96,[1]Nevezések!I:J,2,FALSE),"")</f>
        <v/>
      </c>
      <c r="J96" s="2" t="str">
        <f>IF(G96&lt;&gt;"", VLOOKUP(G96,[1]Nevezések!I:J,2,FALSE),"")</f>
        <v/>
      </c>
      <c r="L96" s="4" t="str">
        <f ca="1">IFERROR(__xludf.DUMMYFUNCTION("""COMPUTED_VALUE"""),"Pápai Erkel Ferenc Ének-Zenei Általános Iskola")</f>
        <v>Pápai Erkel Ferenc Ének-Zenei Általános Iskola</v>
      </c>
      <c r="M96" s="6">
        <f ca="1">IF( ISERROR(SUMIF([1]Nevezések!I:I,L96,[1]Nevezések!AB:AB)),0,SUMIF([1]Nevezések!I:I,L96,[1]Nevezések!AB:AB))</f>
        <v>0</v>
      </c>
      <c r="N96" s="6">
        <f ca="1">IF( ISERROR(SUMIF([1]Nevezések!I:I,L96,[1]Nevezések!AD:AD)),0,SUMIF([1]Nevezések!I:I,L96,[1]Nevezések!AC:AD))</f>
        <v>0</v>
      </c>
      <c r="O96" s="4">
        <f ca="1">SUMIF([1]Nevezések!$I$1:$V$1250,L96,[1]Nevezések!$V$1:$V$1250)</f>
        <v>0</v>
      </c>
      <c r="P96" s="4"/>
      <c r="Q96" s="4"/>
      <c r="R96" s="4"/>
      <c r="S96" s="4"/>
      <c r="T96" s="4"/>
    </row>
    <row r="97" spans="12:20" x14ac:dyDescent="0.3">
      <c r="L97" s="4" t="str">
        <f ca="1">IFERROR(__xludf.DUMMYFUNCTION("""COMPUTED_VALUE"""),"Túróczy Zoltán Evangélikus Óvoda és Magyar-Angol Két Tanítási Nyelvű Általános Iskola")</f>
        <v>Túróczy Zoltán Evangélikus Óvoda és Magyar-Angol Két Tanítási Nyelvű Általános Iskola</v>
      </c>
      <c r="M97" s="6">
        <f ca="1">IF( ISERROR(SUMIF([1]Nevezések!I:I,L97,[1]Nevezések!AB:AB)),0,SUMIF([1]Nevezések!I:I,L97,[1]Nevezések!AB:AB))</f>
        <v>0</v>
      </c>
      <c r="N97" s="6">
        <f ca="1">IF( ISERROR(SUMIF([1]Nevezések!I:I,L97,[1]Nevezések!AD:AD)),0,SUMIF([1]Nevezések!I:I,L97,[1]Nevezések!AC:AD))</f>
        <v>0</v>
      </c>
      <c r="O97" s="4">
        <f ca="1">SUMIF([1]Nevezések!$I$1:$V$1250,L97,[1]Nevezések!$V$1:$V$1250)</f>
        <v>0</v>
      </c>
      <c r="P97" s="4"/>
      <c r="Q97" s="4"/>
      <c r="R97" s="4"/>
      <c r="S97" s="4"/>
      <c r="T97" s="4"/>
    </row>
    <row r="98" spans="12:20" x14ac:dyDescent="0.3">
      <c r="L98" s="4" t="str">
        <f ca="1">IFERROR(__xludf.DUMMYFUNCTION("""COMPUTED_VALUE"""),"Kunszigeti Két Tanítási Nyelvű Általános Iskola és Alapfokú Művészeti Iskola")</f>
        <v>Kunszigeti Két Tanítási Nyelvű Általános Iskola és Alapfokú Művészeti Iskola</v>
      </c>
      <c r="M98" s="6">
        <f ca="1">IF( ISERROR(SUMIF([1]Nevezések!I:I,L98,[1]Nevezések!AB:AB)),0,SUMIF([1]Nevezések!I:I,L98,[1]Nevezések!AB:AB))</f>
        <v>0</v>
      </c>
      <c r="N98" s="6">
        <f ca="1">IF( ISERROR(SUMIF([1]Nevezések!I:I,L98,[1]Nevezések!AD:AD)),0,SUMIF([1]Nevezések!I:I,L98,[1]Nevezések!AC:AD))</f>
        <v>0</v>
      </c>
      <c r="O98" s="4">
        <f ca="1">SUMIF([1]Nevezések!$I$1:$V$1250,L98,[1]Nevezések!$V$1:$V$1250)</f>
        <v>3</v>
      </c>
      <c r="P98" s="4"/>
      <c r="Q98" s="4"/>
      <c r="R98" s="4"/>
      <c r="S98" s="4"/>
      <c r="T98" s="4"/>
    </row>
    <row r="99" spans="12:20" x14ac:dyDescent="0.3">
      <c r="L99" s="4" t="str">
        <f ca="1">IFERROR(__xludf.DUMMYFUNCTION("""COMPUTED_VALUE"""),"Ceglédi Táncsics Mihály Általános Iskola")</f>
        <v>Ceglédi Táncsics Mihály Általános Iskola</v>
      </c>
      <c r="M99" s="6">
        <f ca="1">IF( ISERROR(SUMIF([1]Nevezések!I:I,L99,[1]Nevezések!AB:AB)),0,SUMIF([1]Nevezések!I:I,L99,[1]Nevezések!AB:AB))</f>
        <v>0</v>
      </c>
      <c r="N99" s="6">
        <f ca="1">IF( ISERROR(SUMIF([1]Nevezések!I:I,L99,[1]Nevezések!AD:AD)),0,SUMIF([1]Nevezések!I:I,L99,[1]Nevezések!AC:AD))</f>
        <v>0</v>
      </c>
      <c r="O99" s="4">
        <f ca="1">SUMIF([1]Nevezések!$I$1:$V$1250,L99,[1]Nevezések!$V$1:$V$1250)</f>
        <v>1</v>
      </c>
      <c r="P99" s="4"/>
      <c r="Q99" s="4"/>
      <c r="R99" s="4"/>
      <c r="S99" s="4"/>
      <c r="T99" s="4"/>
    </row>
    <row r="100" spans="12:20" x14ac:dyDescent="0.3">
      <c r="L100" s="4" t="str">
        <f ca="1">IFERROR(__xludf.DUMMYFUNCTION("""COMPUTED_VALUE"""),"Fillér Utcai Általános Iskola")</f>
        <v>Fillér Utcai Általános Iskola</v>
      </c>
      <c r="M100" s="6">
        <f ca="1">IF( ISERROR(SUMIF([1]Nevezések!I:I,L100,[1]Nevezések!AB:AB)),0,SUMIF([1]Nevezések!I:I,L100,[1]Nevezések!AB:AB))</f>
        <v>0</v>
      </c>
      <c r="N100" s="6">
        <f ca="1">IF( ISERROR(SUMIF([1]Nevezések!I:I,L100,[1]Nevezések!AD:AD)),0,SUMIF([1]Nevezések!I:I,L100,[1]Nevezések!AC:AD))</f>
        <v>0</v>
      </c>
      <c r="O100" s="4">
        <f ca="1">SUMIF([1]Nevezések!$I$1:$V$1250,L100,[1]Nevezések!$V$1:$V$1250)</f>
        <v>0</v>
      </c>
      <c r="P100" s="4"/>
      <c r="Q100" s="4"/>
      <c r="R100" s="4"/>
      <c r="S100" s="4"/>
      <c r="T100" s="4"/>
    </row>
    <row r="101" spans="12:20" x14ac:dyDescent="0.3">
      <c r="L101" s="4" t="str">
        <f ca="1">IFERROR(__xludf.DUMMYFUNCTION("""COMPUTED_VALUE"""),"Debreceni Fazekas Mihály Általános Iskola")</f>
        <v>Debreceni Fazekas Mihály Általános Iskola</v>
      </c>
      <c r="M101" s="6">
        <f ca="1">IF( ISERROR(SUMIF([1]Nevezések!I:I,L101,[1]Nevezések!AB:AB)),0,SUMIF([1]Nevezések!I:I,L101,[1]Nevezések!AB:AB))</f>
        <v>0</v>
      </c>
      <c r="N101" s="6">
        <f ca="1">IF( ISERROR(SUMIF([1]Nevezések!I:I,L101,[1]Nevezések!AD:AD)),0,SUMIF([1]Nevezések!I:I,L101,[1]Nevezések!AC:AD))</f>
        <v>0</v>
      </c>
      <c r="O101" s="4">
        <f ca="1">SUMIF([1]Nevezések!$I$1:$V$1250,L101,[1]Nevezések!$V$1:$V$1250)</f>
        <v>0</v>
      </c>
      <c r="P101" s="4"/>
      <c r="Q101" s="4"/>
      <c r="R101" s="4"/>
      <c r="S101" s="4"/>
      <c r="T101" s="4"/>
    </row>
    <row r="102" spans="12:20" x14ac:dyDescent="0.3">
      <c r="L102" s="4" t="str">
        <f ca="1">IFERROR(__xludf.DUMMYFUNCTION("""COMPUTED_VALUE"""),"Nyitra Utcai Általános Iskola")</f>
        <v>Nyitra Utcai Általános Iskola</v>
      </c>
      <c r="M102" s="6">
        <f ca="1">IF( ISERROR(SUMIF([1]Nevezések!I:I,L102,[1]Nevezések!AB:AB)),0,SUMIF([1]Nevezések!I:I,L102,[1]Nevezések!AB:AB))</f>
        <v>0</v>
      </c>
      <c r="N102" s="6">
        <f ca="1">IF( ISERROR(SUMIF([1]Nevezések!I:I,L102,[1]Nevezések!AD:AD)),0,SUMIF([1]Nevezések!I:I,L102,[1]Nevezések!AC:AD))</f>
        <v>0</v>
      </c>
      <c r="O102" s="4">
        <f ca="1">SUMIF([1]Nevezések!$I$1:$V$1250,L102,[1]Nevezések!$V$1:$V$1250)</f>
        <v>0</v>
      </c>
      <c r="P102" s="4"/>
      <c r="Q102" s="4"/>
      <c r="R102" s="4"/>
      <c r="S102" s="4"/>
      <c r="T102" s="4"/>
    </row>
    <row r="103" spans="12:20" x14ac:dyDescent="0.3">
      <c r="L103" s="4" t="str">
        <f ca="1">IFERROR(__xludf.DUMMYFUNCTION("""COMPUTED_VALUE"""),"Nyíregyházi Arany János Gimnázium, Általános Iskola és Kollégium")</f>
        <v>Nyíregyházi Arany János Gimnázium, Általános Iskola és Kollégium</v>
      </c>
      <c r="M103" s="6">
        <f ca="1">IF( ISERROR(SUMIF([1]Nevezések!I:I,L103,[1]Nevezések!AB:AB)),0,SUMIF([1]Nevezések!I:I,L103,[1]Nevezések!AB:AB))</f>
        <v>0</v>
      </c>
      <c r="N103" s="6">
        <f ca="1">IF( ISERROR(SUMIF([1]Nevezések!I:I,L103,[1]Nevezések!AD:AD)),0,SUMIF([1]Nevezések!I:I,L103,[1]Nevezések!AC:AD))</f>
        <v>0</v>
      </c>
      <c r="O103" s="4">
        <f ca="1">SUMIF([1]Nevezések!$I$1:$V$1250,L103,[1]Nevezések!$V$1:$V$1250)</f>
        <v>1</v>
      </c>
      <c r="P103" s="4"/>
      <c r="Q103" s="4"/>
      <c r="R103" s="4"/>
      <c r="S103" s="4"/>
      <c r="T103" s="4"/>
    </row>
    <row r="104" spans="12:20" x14ac:dyDescent="0.3">
      <c r="L104" s="4" t="str">
        <f ca="1">IFERROR(__xludf.DUMMYFUNCTION("""COMPUTED_VALUE"""),"Budapest XIII. Kerületi Eötvös József Általános Iskola")</f>
        <v>Budapest XIII. Kerületi Eötvös József Általános Iskola</v>
      </c>
      <c r="M104" s="6">
        <f ca="1">IF( ISERROR(SUMIF([1]Nevezések!I:I,L104,[1]Nevezések!AB:AB)),0,SUMIF([1]Nevezések!I:I,L104,[1]Nevezések!AB:AB))</f>
        <v>0</v>
      </c>
      <c r="N104" s="6">
        <f ca="1">IF( ISERROR(SUMIF([1]Nevezések!I:I,L104,[1]Nevezések!AD:AD)),0,SUMIF([1]Nevezések!I:I,L104,[1]Nevezések!AC:AD))</f>
        <v>0</v>
      </c>
      <c r="O104" s="4">
        <f ca="1">SUMIF([1]Nevezések!$I$1:$V$1250,L104,[1]Nevezések!$V$1:$V$1250)</f>
        <v>1</v>
      </c>
      <c r="P104" s="4"/>
      <c r="Q104" s="4"/>
      <c r="R104" s="4"/>
      <c r="S104" s="4"/>
      <c r="T104" s="4"/>
    </row>
    <row r="105" spans="12:20" x14ac:dyDescent="0.3">
      <c r="L105" s="4" t="str">
        <f ca="1">IFERROR(__xludf.DUMMYFUNCTION("""COMPUTED_VALUE"""),"Szombathelyi Neumann János Általános Iskola")</f>
        <v>Szombathelyi Neumann János Általános Iskola</v>
      </c>
      <c r="M105" s="6">
        <f ca="1">IF( ISERROR(SUMIF([1]Nevezések!I:I,L105,[1]Nevezések!AB:AB)),0,SUMIF([1]Nevezések!I:I,L105,[1]Nevezések!AB:AB))</f>
        <v>0</v>
      </c>
      <c r="N105" s="6">
        <f ca="1">IF( ISERROR(SUMIF([1]Nevezések!I:I,L105,[1]Nevezések!AD:AD)),0,SUMIF([1]Nevezések!I:I,L105,[1]Nevezések!AC:AD))</f>
        <v>0</v>
      </c>
      <c r="O105" s="4">
        <f ca="1">SUMIF([1]Nevezések!$I$1:$V$1250,L105,[1]Nevezések!$V$1:$V$1250)</f>
        <v>1</v>
      </c>
      <c r="P105" s="4"/>
      <c r="Q105" s="4"/>
      <c r="R105" s="4"/>
      <c r="S105" s="4"/>
      <c r="T105" s="4"/>
    </row>
    <row r="106" spans="12:20" x14ac:dyDescent="0.3">
      <c r="L106" s="4" t="str">
        <f ca="1">IFERROR(__xludf.DUMMYFUNCTION("""COMPUTED_VALUE"""),"Budapest XIII. Kerületi Pannónia Német Nemzetiségi Kétnyelvű és Angol Nyelvet Oktató Általános Iskola")</f>
        <v>Budapest XIII. Kerületi Pannónia Német Nemzetiségi Kétnyelvű és Angol Nyelvet Oktató Általános Iskola</v>
      </c>
      <c r="M106" s="6">
        <f ca="1">IF( ISERROR(SUMIF([1]Nevezések!I:I,L106,[1]Nevezések!AB:AB)),0,SUMIF([1]Nevezések!I:I,L106,[1]Nevezések!AB:AB))</f>
        <v>0</v>
      </c>
      <c r="N106" s="6">
        <f ca="1">IF( ISERROR(SUMIF([1]Nevezések!I:I,L106,[1]Nevezések!AD:AD)),0,SUMIF([1]Nevezések!I:I,L106,[1]Nevezések!AC:AD))</f>
        <v>0</v>
      </c>
      <c r="O106" s="4">
        <f ca="1">SUMIF([1]Nevezések!$I$1:$V$1250,L106,[1]Nevezések!$V$1:$V$1250)</f>
        <v>1</v>
      </c>
      <c r="P106" s="4"/>
      <c r="Q106" s="4"/>
      <c r="R106" s="4"/>
      <c r="S106" s="4"/>
      <c r="T106" s="4"/>
    </row>
    <row r="107" spans="12:20" x14ac:dyDescent="0.3">
      <c r="L107" s="4" t="str">
        <f ca="1">IFERROR(__xludf.DUMMYFUNCTION("""COMPUTED_VALUE"""),"Debreceni Lorántffy Zsuzsanna Általános Iskola")</f>
        <v>Debreceni Lorántffy Zsuzsanna Általános Iskola</v>
      </c>
      <c r="M107" s="6">
        <f ca="1">IF( ISERROR(SUMIF([1]Nevezések!I:I,L107,[1]Nevezések!AB:AB)),0,SUMIF([1]Nevezések!I:I,L107,[1]Nevezések!AB:AB))</f>
        <v>0</v>
      </c>
      <c r="N107" s="6">
        <f ca="1">IF( ISERROR(SUMIF([1]Nevezések!I:I,L107,[1]Nevezések!AD:AD)),0,SUMIF([1]Nevezések!I:I,L107,[1]Nevezések!AC:AD))</f>
        <v>0</v>
      </c>
      <c r="O107" s="4">
        <f ca="1">SUMIF([1]Nevezések!$I$1:$V$1250,L107,[1]Nevezések!$V$1:$V$1250)</f>
        <v>2</v>
      </c>
      <c r="P107" s="4"/>
      <c r="Q107" s="4"/>
      <c r="R107" s="4"/>
      <c r="S107" s="4"/>
      <c r="T107" s="4"/>
    </row>
    <row r="108" spans="12:20" x14ac:dyDescent="0.3">
      <c r="L108" s="4" t="str">
        <f ca="1">IFERROR(__xludf.DUMMYFUNCTION("""COMPUTED_VALUE"""),"Szegedi Jerney János Általános Iskola")</f>
        <v>Szegedi Jerney János Általános Iskola</v>
      </c>
      <c r="M108" s="6">
        <f ca="1">IF( ISERROR(SUMIF([1]Nevezések!I:I,L108,[1]Nevezések!AB:AB)),0,SUMIF([1]Nevezések!I:I,L108,[1]Nevezések!AB:AB))</f>
        <v>0</v>
      </c>
      <c r="N108" s="6">
        <f ca="1">IF( ISERROR(SUMIF([1]Nevezések!I:I,L108,[1]Nevezések!AD:AD)),0,SUMIF([1]Nevezések!I:I,L108,[1]Nevezések!AC:AD))</f>
        <v>0</v>
      </c>
      <c r="O108" s="4">
        <f ca="1">SUMIF([1]Nevezések!$I$1:$V$1250,L108,[1]Nevezések!$V$1:$V$1250)</f>
        <v>1</v>
      </c>
      <c r="P108" s="4"/>
      <c r="Q108" s="4"/>
      <c r="R108" s="4"/>
      <c r="S108" s="4"/>
      <c r="T108" s="4"/>
    </row>
    <row r="109" spans="12:20" x14ac:dyDescent="0.3">
      <c r="L109" s="4" t="str">
        <f ca="1">IFERROR(__xludf.DUMMYFUNCTION("""COMPUTED_VALUE"""),"Szent Kereszt Katolikus Általános Iskola és Óvoda")</f>
        <v>Szent Kereszt Katolikus Általános Iskola és Óvoda</v>
      </c>
      <c r="M109" s="6">
        <f ca="1">IF( ISERROR(SUMIF([1]Nevezések!I:I,L109,[1]Nevezések!AB:AB)),0,SUMIF([1]Nevezések!I:I,L109,[1]Nevezések!AB:AB))</f>
        <v>2</v>
      </c>
      <c r="N109" s="6">
        <f ca="1">IF( ISERROR(SUMIF([1]Nevezések!I:I,L109,[1]Nevezések!AD:AD)),0,SUMIF([1]Nevezések!I:I,L109,[1]Nevezések!AC:AD))</f>
        <v>0</v>
      </c>
      <c r="O109" s="4">
        <f ca="1">SUMIF([1]Nevezések!$I$1:$V$1250,L109,[1]Nevezések!$V$1:$V$1250)</f>
        <v>2</v>
      </c>
      <c r="P109" s="4"/>
      <c r="Q109" s="4"/>
      <c r="R109" s="4"/>
      <c r="S109" s="4"/>
      <c r="T109" s="4"/>
    </row>
    <row r="110" spans="12:20" x14ac:dyDescent="0.3">
      <c r="L110" s="4" t="str">
        <f ca="1">IFERROR(__xludf.DUMMYFUNCTION("""COMPUTED_VALUE"""),"Budapest XIV. Kerületi Jókai Mór Általános Iskola")</f>
        <v>Budapest XIV. Kerületi Jókai Mór Általános Iskola</v>
      </c>
      <c r="M110" s="6">
        <f ca="1">IF( ISERROR(SUMIF([1]Nevezések!I:I,L110,[1]Nevezések!AB:AB)),0,SUMIF([1]Nevezések!I:I,L110,[1]Nevezések!AB:AB))</f>
        <v>2</v>
      </c>
      <c r="N110" s="6">
        <f ca="1">IF( ISERROR(SUMIF([1]Nevezések!I:I,L110,[1]Nevezések!AD:AD)),0,SUMIF([1]Nevezések!I:I,L110,[1]Nevezések!AC:AD))</f>
        <v>0</v>
      </c>
      <c r="O110" s="4">
        <f ca="1">SUMIF([1]Nevezések!$I$1:$V$1250,L110,[1]Nevezések!$V$1:$V$1250)</f>
        <v>1</v>
      </c>
      <c r="P110" s="4"/>
      <c r="Q110" s="4"/>
      <c r="R110" s="4"/>
      <c r="S110" s="4"/>
      <c r="T110" s="4"/>
    </row>
    <row r="111" spans="12:20" x14ac:dyDescent="0.3">
      <c r="L111" s="4" t="str">
        <f ca="1">IFERROR(__xludf.DUMMYFUNCTION("""COMPUTED_VALUE"""),"Németh László Gimnázium")</f>
        <v>Németh László Gimnázium</v>
      </c>
      <c r="M111" s="6">
        <f ca="1">IF( ISERROR(SUMIF([1]Nevezések!I:I,L111,[1]Nevezések!AB:AB)),0,SUMIF([1]Nevezések!I:I,L111,[1]Nevezések!AB:AB))</f>
        <v>3</v>
      </c>
      <c r="N111" s="6">
        <f ca="1">IF( ISERROR(SUMIF([1]Nevezések!I:I,L111,[1]Nevezések!AD:AD)),0,SUMIF([1]Nevezések!I:I,L111,[1]Nevezések!AC:AD))</f>
        <v>0</v>
      </c>
      <c r="O111" s="4">
        <f ca="1">SUMIF([1]Nevezések!$I$1:$V$1250,L111,[1]Nevezések!$V$1:$V$1250)</f>
        <v>2</v>
      </c>
      <c r="P111" s="4"/>
      <c r="Q111" s="4"/>
      <c r="R111" s="4"/>
      <c r="S111" s="4"/>
      <c r="T111" s="4"/>
    </row>
    <row r="112" spans="12:20" x14ac:dyDescent="0.3">
      <c r="L112" s="4" t="str">
        <f ca="1">IFERROR(__xludf.DUMMYFUNCTION("""COMPUTED_VALUE"""),"Újlak Utcai Általános, Német Nemzetiségi és Magyar-Angol Két Tanítási Nyelvű Iskola")</f>
        <v>Újlak Utcai Általános, Német Nemzetiségi és Magyar-Angol Két Tanítási Nyelvű Iskola</v>
      </c>
      <c r="M112" s="6">
        <f ca="1">IF( ISERROR(SUMIF([1]Nevezések!I:I,L112,[1]Nevezések!AB:AB)),0,SUMIF([1]Nevezések!I:I,L112,[1]Nevezések!AB:AB))</f>
        <v>0</v>
      </c>
      <c r="N112" s="6">
        <f ca="1">IF( ISERROR(SUMIF([1]Nevezések!I:I,L112,[1]Nevezések!AD:AD)),0,SUMIF([1]Nevezések!I:I,L112,[1]Nevezések!AC:AD))</f>
        <v>0</v>
      </c>
      <c r="O112" s="4">
        <f ca="1">SUMIF([1]Nevezések!$I$1:$V$1250,L112,[1]Nevezések!$V$1:$V$1250)</f>
        <v>2</v>
      </c>
      <c r="P112" s="4"/>
      <c r="Q112" s="4"/>
      <c r="R112" s="4"/>
      <c r="S112" s="4"/>
      <c r="T112" s="4"/>
    </row>
    <row r="113" spans="12:20" x14ac:dyDescent="0.3">
      <c r="L113" s="4" t="str">
        <f ca="1">IFERROR(__xludf.DUMMYFUNCTION("""COMPUTED_VALUE"""),"Dunakeszi Radnóti Miklós Gimnázium")</f>
        <v>Dunakeszi Radnóti Miklós Gimnázium</v>
      </c>
      <c r="M113" s="6">
        <f ca="1">IF( ISERROR(SUMIF([1]Nevezések!I:I,L113,[1]Nevezések!AB:AB)),0,SUMIF([1]Nevezések!I:I,L113,[1]Nevezések!AB:AB))</f>
        <v>1</v>
      </c>
      <c r="N113" s="6">
        <f ca="1">IF( ISERROR(SUMIF([1]Nevezések!I:I,L113,[1]Nevezések!AD:AD)),0,SUMIF([1]Nevezések!I:I,L113,[1]Nevezések!AC:AD))</f>
        <v>0</v>
      </c>
      <c r="O113" s="4">
        <f ca="1">SUMIF([1]Nevezések!$I$1:$V$1250,L113,[1]Nevezések!$V$1:$V$1250)</f>
        <v>1</v>
      </c>
      <c r="P113" s="4"/>
      <c r="Q113" s="4"/>
      <c r="R113" s="4"/>
      <c r="S113" s="4"/>
      <c r="T113" s="4"/>
    </row>
    <row r="114" spans="12:20" x14ac:dyDescent="0.3">
      <c r="L114" s="4" t="str">
        <f ca="1">IFERROR(__xludf.DUMMYFUNCTION("""COMPUTED_VALUE"""),"Pécsi Apáczai Csere János Általános Iskola, Gimnázium, Kollégium, Alapfokú Művészeti Iskola")</f>
        <v>Pécsi Apáczai Csere János Általános Iskola, Gimnázium, Kollégium, Alapfokú Művészeti Iskola</v>
      </c>
      <c r="M114" s="6">
        <f ca="1">IF( ISERROR(SUMIF([1]Nevezések!I:I,L114,[1]Nevezések!AB:AB)),0,SUMIF([1]Nevezések!I:I,L114,[1]Nevezések!AB:AB))</f>
        <v>0</v>
      </c>
      <c r="N114" s="6">
        <f ca="1">IF( ISERROR(SUMIF([1]Nevezések!I:I,L114,[1]Nevezések!AD:AD)),0,SUMIF([1]Nevezések!I:I,L114,[1]Nevezések!AC:AD))</f>
        <v>0</v>
      </c>
      <c r="O114" s="4">
        <f ca="1">SUMIF([1]Nevezések!$I$1:$V$1250,L114,[1]Nevezések!$V$1:$V$1250)</f>
        <v>1</v>
      </c>
      <c r="P114" s="4"/>
      <c r="Q114" s="4"/>
      <c r="R114" s="4"/>
      <c r="S114" s="4"/>
      <c r="T114" s="4"/>
    </row>
    <row r="115" spans="12:20" x14ac:dyDescent="0.3">
      <c r="L115" s="4" t="str">
        <f ca="1">IFERROR(__xludf.DUMMYFUNCTION("""COMPUTED_VALUE"""),"Toronyi Gazdag Gyula Általános Iskola")</f>
        <v>Toronyi Gazdag Gyula Általános Iskola</v>
      </c>
      <c r="M115" s="6">
        <f ca="1">IF( ISERROR(SUMIF([1]Nevezések!I:I,L115,[1]Nevezések!AB:AB)),0,SUMIF([1]Nevezések!I:I,L115,[1]Nevezések!AB:AB))</f>
        <v>0</v>
      </c>
      <c r="N115" s="6">
        <f ca="1">IF( ISERROR(SUMIF([1]Nevezések!I:I,L115,[1]Nevezések!AD:AD)),0,SUMIF([1]Nevezések!I:I,L115,[1]Nevezések!AC:AD))</f>
        <v>0</v>
      </c>
      <c r="O115" s="4">
        <f ca="1">SUMIF([1]Nevezések!$I$1:$V$1250,L115,[1]Nevezések!$V$1:$V$1250)</f>
        <v>0</v>
      </c>
      <c r="P115" s="4"/>
      <c r="Q115" s="4"/>
      <c r="R115" s="4"/>
      <c r="S115" s="4"/>
      <c r="T115" s="4"/>
    </row>
    <row r="116" spans="12:20" x14ac:dyDescent="0.3">
      <c r="L116" s="4" t="str">
        <f ca="1">IFERROR(__xludf.DUMMYFUNCTION("""COMPUTED_VALUE"""),"Béke Utcai Általános Iskola")</f>
        <v>Béke Utcai Általános Iskola</v>
      </c>
      <c r="M116" s="6">
        <f ca="1">IF( ISERROR(SUMIF([1]Nevezések!I:I,L116,[1]Nevezések!AB:AB)),0,SUMIF([1]Nevezések!I:I,L116,[1]Nevezések!AB:AB))</f>
        <v>1</v>
      </c>
      <c r="N116" s="6">
        <f ca="1">IF( ISERROR(SUMIF([1]Nevezések!I:I,L116,[1]Nevezések!AD:AD)),0,SUMIF([1]Nevezések!I:I,L116,[1]Nevezések!AC:AD))</f>
        <v>0</v>
      </c>
      <c r="O116" s="4">
        <f ca="1">SUMIF([1]Nevezések!$I$1:$V$1250,L116,[1]Nevezések!$V$1:$V$1250)</f>
        <v>2</v>
      </c>
      <c r="P116" s="4"/>
      <c r="Q116" s="4"/>
      <c r="R116" s="4"/>
      <c r="S116" s="4"/>
      <c r="T116" s="4"/>
    </row>
    <row r="117" spans="12:20" x14ac:dyDescent="0.3">
      <c r="L117" s="4" t="str">
        <f ca="1">IFERROR(__xludf.DUMMYFUNCTION("""COMPUTED_VALUE"""),"Debreceni Dózsa György Általános Iskola")</f>
        <v>Debreceni Dózsa György Általános Iskola</v>
      </c>
      <c r="M117" s="6">
        <f ca="1">IF( ISERROR(SUMIF([1]Nevezések!I:I,L117,[1]Nevezések!AB:AB)),0,SUMIF([1]Nevezések!I:I,L117,[1]Nevezések!AB:AB))</f>
        <v>0</v>
      </c>
      <c r="N117" s="6">
        <f ca="1">IF( ISERROR(SUMIF([1]Nevezések!I:I,L117,[1]Nevezések!AD:AD)),0,SUMIF([1]Nevezések!I:I,L117,[1]Nevezések!AC:AD))</f>
        <v>0</v>
      </c>
      <c r="O117" s="4">
        <f ca="1">SUMIF([1]Nevezések!$I$1:$V$1250,L117,[1]Nevezések!$V$1:$V$1250)</f>
        <v>0</v>
      </c>
      <c r="P117" s="4"/>
      <c r="Q117" s="4"/>
      <c r="R117" s="4"/>
      <c r="S117" s="4"/>
      <c r="T117" s="4"/>
    </row>
    <row r="118" spans="12:20" x14ac:dyDescent="0.3">
      <c r="L118" s="4" t="str">
        <f ca="1">IFERROR(__xludf.DUMMYFUNCTION("""COMPUTED_VALUE"""),"Kiskunfélegyházi Batthyány Lajos Általános Iskola")</f>
        <v>Kiskunfélegyházi Batthyány Lajos Általános Iskola</v>
      </c>
      <c r="M118" s="6">
        <f ca="1">IF( ISERROR(SUMIF([1]Nevezések!I:I,L118,[1]Nevezések!AB:AB)),0,SUMIF([1]Nevezések!I:I,L118,[1]Nevezések!AB:AB))</f>
        <v>0</v>
      </c>
      <c r="N118" s="6">
        <f ca="1">IF( ISERROR(SUMIF([1]Nevezések!I:I,L118,[1]Nevezések!AD:AD)),0,SUMIF([1]Nevezések!I:I,L118,[1]Nevezések!AC:AD))</f>
        <v>0</v>
      </c>
      <c r="O118" s="4">
        <f ca="1">SUMIF([1]Nevezések!$I$1:$V$1250,L118,[1]Nevezések!$V$1:$V$1250)</f>
        <v>2</v>
      </c>
      <c r="P118" s="4"/>
      <c r="Q118" s="4"/>
      <c r="R118" s="4"/>
      <c r="S118" s="4"/>
      <c r="T118" s="4"/>
    </row>
    <row r="119" spans="12:20" x14ac:dyDescent="0.3">
      <c r="L119" s="4" t="str">
        <f ca="1">IFERROR(__xludf.DUMMYFUNCTION("""COMPUTED_VALUE"""),"Koch Valéria Gimnázium, Általános Iskola, Óvoda és Kollégium")</f>
        <v>Koch Valéria Gimnázium, Általános Iskola, Óvoda és Kollégium</v>
      </c>
      <c r="M119" s="6">
        <f ca="1">IF( ISERROR(SUMIF([1]Nevezések!I:I,L119,[1]Nevezések!AB:AB)),0,SUMIF([1]Nevezések!I:I,L119,[1]Nevezések!AB:AB))</f>
        <v>1</v>
      </c>
      <c r="N119" s="6">
        <f ca="1">IF( ISERROR(SUMIF([1]Nevezések!I:I,L119,[1]Nevezések!AD:AD)),0,SUMIF([1]Nevezések!I:I,L119,[1]Nevezések!AC:AD))</f>
        <v>0</v>
      </c>
      <c r="O119" s="4">
        <f ca="1">SUMIF([1]Nevezések!$I$1:$V$1250,L119,[1]Nevezések!$V$1:$V$1250)</f>
        <v>7</v>
      </c>
      <c r="P119" s="4"/>
      <c r="Q119" s="4"/>
      <c r="R119" s="4"/>
      <c r="S119" s="4"/>
      <c r="T119" s="4"/>
    </row>
    <row r="120" spans="12:20" x14ac:dyDescent="0.3">
      <c r="L120" s="4" t="str">
        <f ca="1">IFERROR(__xludf.DUMMYFUNCTION("""COMPUTED_VALUE"""),"Svetits Katolikus Óvoda, Általános Iskola, Gimnázium és Kollégium")</f>
        <v>Svetits Katolikus Óvoda, Általános Iskola, Gimnázium és Kollégium</v>
      </c>
      <c r="M120" s="6">
        <f ca="1">IF( ISERROR(SUMIF([1]Nevezések!I:I,L120,[1]Nevezések!AB:AB)),0,SUMIF([1]Nevezések!I:I,L120,[1]Nevezések!AB:AB))</f>
        <v>0</v>
      </c>
      <c r="N120" s="6">
        <f ca="1">IF( ISERROR(SUMIF([1]Nevezések!I:I,L120,[1]Nevezések!AD:AD)),0,SUMIF([1]Nevezések!I:I,L120,[1]Nevezések!AC:AD))</f>
        <v>0</v>
      </c>
      <c r="O120" s="4">
        <f ca="1">SUMIF([1]Nevezések!$I$1:$V$1250,L120,[1]Nevezések!$V$1:$V$1250)</f>
        <v>1</v>
      </c>
      <c r="P120" s="4"/>
      <c r="Q120" s="4"/>
      <c r="R120" s="4"/>
      <c r="S120" s="4"/>
      <c r="T120" s="4"/>
    </row>
    <row r="121" spans="12:20" x14ac:dyDescent="0.3">
      <c r="L121" s="4" t="str">
        <f ca="1">IFERROR(__xludf.DUMMYFUNCTION("""COMPUTED_VALUE"""),"Fészek Waldorf Általános Iskola, Gimnázium és Alapfokú Művészeti Iskola")</f>
        <v>Fészek Waldorf Általános Iskola, Gimnázium és Alapfokú Művészeti Iskola</v>
      </c>
      <c r="M121" s="6">
        <f ca="1">IF( ISERROR(SUMIF([1]Nevezések!I:I,L121,[1]Nevezések!AB:AB)),0,SUMIF([1]Nevezések!I:I,L121,[1]Nevezések!AB:AB))</f>
        <v>0</v>
      </c>
      <c r="N121" s="6">
        <f ca="1">IF( ISERROR(SUMIF([1]Nevezések!I:I,L121,[1]Nevezések!AD:AD)),0,SUMIF([1]Nevezések!I:I,L121,[1]Nevezések!AC:AD))</f>
        <v>0</v>
      </c>
      <c r="O121" s="4">
        <f ca="1">SUMIF([1]Nevezések!$I$1:$V$1250,L121,[1]Nevezések!$V$1:$V$1250)</f>
        <v>1</v>
      </c>
      <c r="P121" s="4"/>
      <c r="Q121" s="4"/>
      <c r="R121" s="4"/>
      <c r="S121" s="4"/>
      <c r="T121" s="4"/>
    </row>
    <row r="122" spans="12:20" x14ac:dyDescent="0.3">
      <c r="L122" s="4" t="str">
        <f ca="1">IFERROR(__xludf.DUMMYFUNCTION("""COMPUTED_VALUE"""),"Chernel István Általános Iskola és Gimnázium")</f>
        <v>Chernel István Általános Iskola és Gimnázium</v>
      </c>
      <c r="M122" s="6">
        <f ca="1">IF( ISERROR(SUMIF([1]Nevezések!I:I,L122,[1]Nevezések!AB:AB)),0,SUMIF([1]Nevezések!I:I,L122,[1]Nevezések!AB:AB))</f>
        <v>0</v>
      </c>
      <c r="N122" s="6">
        <f ca="1">IF( ISERROR(SUMIF([1]Nevezések!I:I,L122,[1]Nevezések!AD:AD)),0,SUMIF([1]Nevezések!I:I,L122,[1]Nevezések!AC:AD))</f>
        <v>0</v>
      </c>
      <c r="O122" s="4">
        <f ca="1">SUMIF([1]Nevezések!$I$1:$V$1250,L122,[1]Nevezések!$V$1:$V$1250)</f>
        <v>1</v>
      </c>
      <c r="P122" s="4"/>
      <c r="Q122" s="4"/>
      <c r="R122" s="4"/>
      <c r="S122" s="4"/>
      <c r="T122" s="4"/>
    </row>
    <row r="123" spans="12:20" x14ac:dyDescent="0.3">
      <c r="L123" s="4" t="str">
        <f ca="1">IFERROR(__xludf.DUMMYFUNCTION("""COMPUTED_VALUE"""),"Egri Dobó István Gimnázium")</f>
        <v>Egri Dobó István Gimnázium</v>
      </c>
      <c r="M123" s="6">
        <f ca="1">IF( ISERROR(SUMIF([1]Nevezések!I:I,L123,[1]Nevezések!AB:AB)),0,SUMIF([1]Nevezések!I:I,L123,[1]Nevezések!AB:AB))</f>
        <v>0</v>
      </c>
      <c r="N123" s="6">
        <f ca="1">IF( ISERROR(SUMIF([1]Nevezések!I:I,L123,[1]Nevezések!AD:AD)),0,SUMIF([1]Nevezések!I:I,L123,[1]Nevezések!AC:AD))</f>
        <v>0</v>
      </c>
      <c r="O123" s="4">
        <f ca="1">SUMIF([1]Nevezések!$I$1:$V$1250,L123,[1]Nevezések!$V$1:$V$1250)</f>
        <v>1</v>
      </c>
      <c r="P123" s="4"/>
      <c r="Q123" s="4"/>
      <c r="R123" s="4"/>
      <c r="S123" s="4"/>
      <c r="T123" s="4"/>
    </row>
    <row r="124" spans="12:20" x14ac:dyDescent="0.3">
      <c r="L124" s="4" t="str">
        <f ca="1">IFERROR(__xludf.DUMMYFUNCTION("""COMPUTED_VALUE"""),"Békéscsabai Petőfi Utcai Általános Iskola")</f>
        <v>Békéscsabai Petőfi Utcai Általános Iskola</v>
      </c>
      <c r="M124" s="6">
        <f ca="1">IF( ISERROR(SUMIF([1]Nevezések!I:I,L124,[1]Nevezések!AB:AB)),0,SUMIF([1]Nevezések!I:I,L124,[1]Nevezések!AB:AB))</f>
        <v>0</v>
      </c>
      <c r="N124" s="6">
        <f ca="1">IF( ISERROR(SUMIF([1]Nevezések!I:I,L124,[1]Nevezések!AD:AD)),0,SUMIF([1]Nevezések!I:I,L124,[1]Nevezések!AC:AD))</f>
        <v>0</v>
      </c>
      <c r="O124" s="4">
        <f ca="1">SUMIF([1]Nevezések!$I$1:$V$1250,L124,[1]Nevezések!$V$1:$V$1250)</f>
        <v>0</v>
      </c>
      <c r="P124" s="4"/>
      <c r="Q124" s="4"/>
      <c r="R124" s="4"/>
      <c r="S124" s="4"/>
      <c r="T124" s="4"/>
    </row>
    <row r="125" spans="12:20" x14ac:dyDescent="0.3">
      <c r="L125" s="4" t="str">
        <f ca="1">IFERROR(__xludf.DUMMYFUNCTION("""COMPUTED_VALUE"""),"Család Általános Iskola és Alapfokú Művészeti Iskola")</f>
        <v>Család Általános Iskola és Alapfokú Művészeti Iskola</v>
      </c>
      <c r="M125" s="6">
        <f ca="1">IF( ISERROR(SUMIF([1]Nevezések!I:I,L125,[1]Nevezések!AB:AB)),0,SUMIF([1]Nevezések!I:I,L125,[1]Nevezések!AB:AB))</f>
        <v>0</v>
      </c>
      <c r="N125" s="6">
        <f ca="1">IF( ISERROR(SUMIF([1]Nevezések!I:I,L125,[1]Nevezések!AD:AD)),0,SUMIF([1]Nevezések!I:I,L125,[1]Nevezések!AC:AD))</f>
        <v>0</v>
      </c>
      <c r="O125" s="4">
        <f ca="1">SUMIF([1]Nevezések!$I$1:$V$1250,L125,[1]Nevezések!$V$1:$V$1250)</f>
        <v>1</v>
      </c>
      <c r="P125" s="4"/>
      <c r="Q125" s="4"/>
      <c r="R125" s="4"/>
      <c r="S125" s="4"/>
      <c r="T125" s="4"/>
    </row>
    <row r="126" spans="12:20" x14ac:dyDescent="0.3">
      <c r="L126" s="4" t="str">
        <f ca="1">IFERROR(__xludf.DUMMYFUNCTION("""COMPUTED_VALUE"""),"Hétvezér Általános Iskola")</f>
        <v>Hétvezér Általános Iskola</v>
      </c>
      <c r="M126" s="6">
        <f ca="1">IF( ISERROR(SUMIF([1]Nevezések!I:I,L126,[1]Nevezések!AB:AB)),0,SUMIF([1]Nevezések!I:I,L126,[1]Nevezések!AB:AB))</f>
        <v>0</v>
      </c>
      <c r="N126" s="6">
        <f ca="1">IF( ISERROR(SUMIF([1]Nevezések!I:I,L126,[1]Nevezések!AD:AD)),0,SUMIF([1]Nevezések!I:I,L126,[1]Nevezések!AC:AD))</f>
        <v>0</v>
      </c>
      <c r="O126" s="4">
        <f ca="1">SUMIF([1]Nevezések!$I$1:$V$1250,L126,[1]Nevezések!$V$1:$V$1250)</f>
        <v>0</v>
      </c>
      <c r="P126" s="4"/>
      <c r="Q126" s="4"/>
      <c r="R126" s="4"/>
      <c r="S126" s="4"/>
      <c r="T126" s="4"/>
    </row>
    <row r="127" spans="12:20" x14ac:dyDescent="0.3">
      <c r="L127" s="4" t="str">
        <f ca="1">IFERROR(__xludf.DUMMYFUNCTION("""COMPUTED_VALUE"""),"Talentum Baptista Általános Iskola")</f>
        <v>Talentum Baptista Általános Iskola</v>
      </c>
      <c r="M127" s="6">
        <f ca="1">IF( ISERROR(SUMIF([1]Nevezések!I:I,L127,[1]Nevezések!AB:AB)),0,SUMIF([1]Nevezések!I:I,L127,[1]Nevezések!AB:AB))</f>
        <v>0</v>
      </c>
      <c r="N127" s="6">
        <f ca="1">IF( ISERROR(SUMIF([1]Nevezések!I:I,L127,[1]Nevezések!AD:AD)),0,SUMIF([1]Nevezések!I:I,L127,[1]Nevezések!AC:AD))</f>
        <v>0</v>
      </c>
      <c r="O127" s="4">
        <f ca="1">SUMIF([1]Nevezések!$I$1:$V$1250,L127,[1]Nevezések!$V$1:$V$1250)</f>
        <v>0</v>
      </c>
      <c r="P127" s="4"/>
      <c r="Q127" s="4"/>
      <c r="R127" s="4"/>
      <c r="S127" s="4"/>
      <c r="T127" s="4"/>
    </row>
    <row r="128" spans="12:20" x14ac:dyDescent="0.3">
      <c r="L128" s="4" t="str">
        <f ca="1">IFERROR(__xludf.DUMMYFUNCTION("""COMPUTED_VALUE"""),"Tessedik Sámuel Általános Iskola")</f>
        <v>Tessedik Sámuel Általános Iskola</v>
      </c>
      <c r="M128" s="6">
        <f ca="1">IF( ISERROR(SUMIF([1]Nevezések!I:I,L128,[1]Nevezések!AB:AB)),0,SUMIF([1]Nevezések!I:I,L128,[1]Nevezések!AB:AB))</f>
        <v>0</v>
      </c>
      <c r="N128" s="6">
        <f ca="1">IF( ISERROR(SUMIF([1]Nevezések!I:I,L128,[1]Nevezések!AD:AD)),0,SUMIF([1]Nevezések!I:I,L128,[1]Nevezések!AC:AD))</f>
        <v>0</v>
      </c>
      <c r="O128" s="4">
        <f ca="1">SUMIF([1]Nevezések!$I$1:$V$1250,L128,[1]Nevezések!$V$1:$V$1250)</f>
        <v>2</v>
      </c>
      <c r="P128" s="4"/>
      <c r="Q128" s="4"/>
      <c r="R128" s="4"/>
      <c r="S128" s="4"/>
      <c r="T128" s="4"/>
    </row>
    <row r="129" spans="12:20" x14ac:dyDescent="0.3">
      <c r="L129" s="4" t="str">
        <f ca="1">IFERROR(__xludf.DUMMYFUNCTION("""COMPUTED_VALUE"""),"Napraforgó Waldorf Általános Iskola, Gimnázium és Alapfokú Művészeti Iskola")</f>
        <v>Napraforgó Waldorf Általános Iskola, Gimnázium és Alapfokú Művészeti Iskola</v>
      </c>
      <c r="M129" s="6">
        <f ca="1">IF( ISERROR(SUMIF([1]Nevezések!I:I,L129,[1]Nevezések!AB:AB)),0,SUMIF([1]Nevezések!I:I,L129,[1]Nevezések!AB:AB))</f>
        <v>0</v>
      </c>
      <c r="N129" s="6">
        <f ca="1">IF( ISERROR(SUMIF([1]Nevezések!I:I,L129,[1]Nevezések!AD:AD)),0,SUMIF([1]Nevezések!I:I,L129,[1]Nevezések!AC:AD))</f>
        <v>0</v>
      </c>
      <c r="O129" s="4">
        <f ca="1">SUMIF([1]Nevezések!$I$1:$V$1250,L129,[1]Nevezések!$V$1:$V$1250)</f>
        <v>0</v>
      </c>
      <c r="P129" s="4"/>
      <c r="Q129" s="4"/>
      <c r="R129" s="4"/>
      <c r="S129" s="4"/>
      <c r="T129" s="4"/>
    </row>
    <row r="130" spans="12:20" x14ac:dyDescent="0.3">
      <c r="L130" s="4" t="str">
        <f ca="1">IFERROR(__xludf.DUMMYFUNCTION("""COMPUTED_VALUE"""),"Szegedi Arany János Általános Iskola")</f>
        <v>Szegedi Arany János Általános Iskola</v>
      </c>
      <c r="M130" s="6">
        <f ca="1">IF( ISERROR(SUMIF([1]Nevezések!I:I,L130,[1]Nevezések!AB:AB)),0,SUMIF([1]Nevezések!I:I,L130,[1]Nevezések!AB:AB))</f>
        <v>0</v>
      </c>
      <c r="N130" s="6">
        <f ca="1">IF( ISERROR(SUMIF([1]Nevezések!I:I,L130,[1]Nevezések!AD:AD)),0,SUMIF([1]Nevezések!I:I,L130,[1]Nevezések!AC:AD))</f>
        <v>0</v>
      </c>
      <c r="O130" s="4">
        <f ca="1">SUMIF([1]Nevezések!$I$1:$V$1250,L130,[1]Nevezések!$V$1:$V$1250)</f>
        <v>0</v>
      </c>
      <c r="P130" s="4"/>
      <c r="Q130" s="4"/>
      <c r="R130" s="4"/>
      <c r="S130" s="4"/>
      <c r="T130" s="4"/>
    </row>
    <row r="131" spans="12:20" x14ac:dyDescent="0.3">
      <c r="L131" s="4" t="str">
        <f ca="1">IFERROR(__xludf.DUMMYFUNCTION("""COMPUTED_VALUE"""),"Kárpáti János Általános Iskola és Alapfokú Művészeti Iskola")</f>
        <v>Kárpáti János Általános Iskola és Alapfokú Művészeti Iskola</v>
      </c>
      <c r="M131" s="6">
        <f ca="1">IF( ISERROR(SUMIF([1]Nevezések!I:I,L131,[1]Nevezések!AB:AB)),0,SUMIF([1]Nevezések!I:I,L131,[1]Nevezések!AB:AB))</f>
        <v>0</v>
      </c>
      <c r="N131" s="6">
        <f ca="1">IF( ISERROR(SUMIF([1]Nevezések!I:I,L131,[1]Nevezések!AD:AD)),0,SUMIF([1]Nevezések!I:I,L131,[1]Nevezések!AC:AD))</f>
        <v>0</v>
      </c>
      <c r="O131" s="4">
        <f ca="1">SUMIF([1]Nevezések!$I$1:$V$1250,L131,[1]Nevezések!$V$1:$V$1250)</f>
        <v>0</v>
      </c>
      <c r="P131" s="4"/>
      <c r="Q131" s="4"/>
      <c r="R131" s="4"/>
      <c r="S131" s="4"/>
      <c r="T131" s="4"/>
    </row>
    <row r="132" spans="12:20" x14ac:dyDescent="0.3">
      <c r="L132" s="4" t="str">
        <f ca="1">IFERROR(__xludf.DUMMYFUNCTION("""COMPUTED_VALUE"""),"Szent Gellért Katolikus Általános Iskola és Gimnázium")</f>
        <v>Szent Gellért Katolikus Általános Iskola és Gimnázium</v>
      </c>
      <c r="M132" s="6">
        <f ca="1">IF( ISERROR(SUMIF([1]Nevezések!I:I,L132,[1]Nevezések!AB:AB)),0,SUMIF([1]Nevezések!I:I,L132,[1]Nevezések!AB:AB))</f>
        <v>0</v>
      </c>
      <c r="N132" s="6">
        <f ca="1">IF( ISERROR(SUMIF([1]Nevezések!I:I,L132,[1]Nevezések!AD:AD)),0,SUMIF([1]Nevezések!I:I,L132,[1]Nevezések!AC:AD))</f>
        <v>0</v>
      </c>
      <c r="O132" s="4">
        <f ca="1">SUMIF([1]Nevezések!$I$1:$V$1250,L132,[1]Nevezések!$V$1:$V$1250)</f>
        <v>1</v>
      </c>
      <c r="P132" s="4"/>
      <c r="Q132" s="4"/>
      <c r="R132" s="4"/>
      <c r="S132" s="4"/>
      <c r="T132" s="4"/>
    </row>
    <row r="133" spans="12:20" x14ac:dyDescent="0.3">
      <c r="L133" s="4" t="str">
        <f ca="1">IFERROR(__xludf.DUMMYFUNCTION("""COMPUTED_VALUE"""),"Budapest XIII. Kerületi Hunyadi Mátyás Általános Iskola")</f>
        <v>Budapest XIII. Kerületi Hunyadi Mátyás Általános Iskola</v>
      </c>
      <c r="M133" s="6">
        <f ca="1">IF( ISERROR(SUMIF([1]Nevezések!I:I,L133,[1]Nevezések!AB:AB)),0,SUMIF([1]Nevezések!I:I,L133,[1]Nevezések!AB:AB))</f>
        <v>0</v>
      </c>
      <c r="N133" s="6">
        <f ca="1">IF( ISERROR(SUMIF([1]Nevezések!I:I,L133,[1]Nevezések!AD:AD)),0,SUMIF([1]Nevezések!I:I,L133,[1]Nevezések!AC:AD))</f>
        <v>0</v>
      </c>
      <c r="O133" s="4">
        <f ca="1">SUMIF([1]Nevezések!$I$1:$V$1250,L133,[1]Nevezések!$V$1:$V$1250)</f>
        <v>0</v>
      </c>
      <c r="P133" s="4"/>
      <c r="Q133" s="4"/>
      <c r="R133" s="4"/>
      <c r="S133" s="4"/>
      <c r="T133" s="4"/>
    </row>
    <row r="134" spans="12:20" x14ac:dyDescent="0.3">
      <c r="L134" s="4" t="str">
        <f ca="1">IFERROR(__xludf.DUMMYFUNCTION("""COMPUTED_VALUE"""),"Csány-Szendrey Általános Iskola és Alapfokú Művészeti Iskola")</f>
        <v>Csány-Szendrey Általános Iskola és Alapfokú Művészeti Iskola</v>
      </c>
      <c r="M134" s="6">
        <f ca="1">IF( ISERROR(SUMIF([1]Nevezések!I:I,L134,[1]Nevezések!AB:AB)),0,SUMIF([1]Nevezések!I:I,L134,[1]Nevezések!AB:AB))</f>
        <v>0</v>
      </c>
      <c r="N134" s="6">
        <f ca="1">IF( ISERROR(SUMIF([1]Nevezések!I:I,L134,[1]Nevezések!AD:AD)),0,SUMIF([1]Nevezések!I:I,L134,[1]Nevezések!AC:AD))</f>
        <v>0</v>
      </c>
      <c r="O134" s="4">
        <f ca="1">SUMIF([1]Nevezések!$I$1:$V$1250,L134,[1]Nevezések!$V$1:$V$1250)</f>
        <v>0</v>
      </c>
      <c r="P134" s="4"/>
      <c r="Q134" s="4"/>
      <c r="R134" s="4"/>
      <c r="S134" s="4"/>
      <c r="T134" s="4"/>
    </row>
    <row r="135" spans="12:20" x14ac:dyDescent="0.3">
      <c r="L135" s="4" t="str">
        <f ca="1">IFERROR(__xludf.DUMMYFUNCTION("""COMPUTED_VALUE"""),"Pécsi Tudományegyetem Gyakorló Általános Iskola, Gimnázium és Óvoda")</f>
        <v>Pécsi Tudományegyetem Gyakorló Általános Iskola, Gimnázium és Óvoda</v>
      </c>
      <c r="M135" s="6">
        <f ca="1">IF( ISERROR(SUMIF([1]Nevezések!I:I,L135,[1]Nevezések!AB:AB)),0,SUMIF([1]Nevezések!I:I,L135,[1]Nevezések!AB:AB))</f>
        <v>0</v>
      </c>
      <c r="N135" s="6">
        <f ca="1">IF( ISERROR(SUMIF([1]Nevezések!I:I,L135,[1]Nevezések!AD:AD)),0,SUMIF([1]Nevezések!I:I,L135,[1]Nevezések!AC:AD))</f>
        <v>0</v>
      </c>
      <c r="O135" s="4">
        <f ca="1">SUMIF([1]Nevezések!$I$1:$V$1250,L135,[1]Nevezések!$V$1:$V$1250)</f>
        <v>1</v>
      </c>
      <c r="P135" s="4"/>
      <c r="Q135" s="4"/>
      <c r="R135" s="4"/>
      <c r="S135" s="4"/>
      <c r="T135" s="4"/>
    </row>
    <row r="136" spans="12:20" x14ac:dyDescent="0.3">
      <c r="L136" s="4" t="str">
        <f ca="1">IFERROR(__xludf.DUMMYFUNCTION("""COMPUTED_VALUE"""),"Pesthidegkúti Waldorf Általános Iskola, Gimnázium és Alapfokú Művészeti Iskola")</f>
        <v>Pesthidegkúti Waldorf Általános Iskola, Gimnázium és Alapfokú Művészeti Iskola</v>
      </c>
      <c r="M136" s="6">
        <f ca="1">IF( ISERROR(SUMIF([1]Nevezések!I:I,L136,[1]Nevezések!AB:AB)),0,SUMIF([1]Nevezések!I:I,L136,[1]Nevezések!AB:AB))</f>
        <v>0</v>
      </c>
      <c r="N136" s="6">
        <f ca="1">IF( ISERROR(SUMIF([1]Nevezések!I:I,L136,[1]Nevezések!AD:AD)),0,SUMIF([1]Nevezések!I:I,L136,[1]Nevezések!AC:AD))</f>
        <v>0</v>
      </c>
      <c r="O136" s="4">
        <f ca="1">SUMIF([1]Nevezések!$I$1:$V$1250,L136,[1]Nevezések!$V$1:$V$1250)</f>
        <v>1</v>
      </c>
      <c r="P136" s="4"/>
      <c r="Q136" s="4"/>
      <c r="R136" s="4"/>
      <c r="S136" s="4"/>
      <c r="T136" s="4"/>
    </row>
    <row r="137" spans="12:20" x14ac:dyDescent="0.3">
      <c r="L137" s="4" t="str">
        <f ca="1">IFERROR(__xludf.DUMMYFUNCTION("""COMPUTED_VALUE"""),"Dunaújvárosi Vasvári Pál Általános Iskola")</f>
        <v>Dunaújvárosi Vasvári Pál Általános Iskola</v>
      </c>
      <c r="M137" s="6">
        <f ca="1">IF( ISERROR(SUMIF([1]Nevezések!I:I,L137,[1]Nevezések!AB:AB)),0,SUMIF([1]Nevezések!I:I,L137,[1]Nevezések!AB:AB))</f>
        <v>0</v>
      </c>
      <c r="N137" s="6">
        <f ca="1">IF( ISERROR(SUMIF([1]Nevezések!I:I,L137,[1]Nevezések!AD:AD)),0,SUMIF([1]Nevezések!I:I,L137,[1]Nevezések!AC:AD))</f>
        <v>0</v>
      </c>
      <c r="O137" s="4">
        <f ca="1">SUMIF([1]Nevezések!$I$1:$V$1250,L137,[1]Nevezések!$V$1:$V$1250)</f>
        <v>0</v>
      </c>
      <c r="P137" s="4"/>
      <c r="Q137" s="4"/>
      <c r="R137" s="4"/>
      <c r="S137" s="4"/>
      <c r="T137" s="4"/>
    </row>
    <row r="138" spans="12:20" x14ac:dyDescent="0.3">
      <c r="L138" s="4" t="str">
        <f ca="1">IFERROR(__xludf.DUMMYFUNCTION("""COMPUTED_VALUE"""),"Ciszterci Szent István Gimnázium")</f>
        <v>Ciszterci Szent István Gimnázium</v>
      </c>
      <c r="M138" s="6">
        <f ca="1">IF( ISERROR(SUMIF([1]Nevezések!I:I,L138,[1]Nevezések!AB:AB)),0,SUMIF([1]Nevezések!I:I,L138,[1]Nevezések!AB:AB))</f>
        <v>4</v>
      </c>
      <c r="N138" s="6">
        <f ca="1">IF( ISERROR(SUMIF([1]Nevezések!I:I,L138,[1]Nevezések!AD:AD)),0,SUMIF([1]Nevezések!I:I,L138,[1]Nevezések!AC:AD))</f>
        <v>0</v>
      </c>
      <c r="O138" s="4">
        <f ca="1">SUMIF([1]Nevezések!$I$1:$V$1250,L138,[1]Nevezések!$V$1:$V$1250)</f>
        <v>3</v>
      </c>
      <c r="P138" s="4"/>
      <c r="Q138" s="4"/>
      <c r="R138" s="4"/>
      <c r="S138" s="4"/>
      <c r="T138" s="4"/>
    </row>
    <row r="139" spans="12:20" x14ac:dyDescent="0.3">
      <c r="L139" s="4" t="str">
        <f ca="1">IFERROR(__xludf.DUMMYFUNCTION("""COMPUTED_VALUE"""),"Dunakeszi Bárdos Lajos Általános Iskola")</f>
        <v>Dunakeszi Bárdos Lajos Általános Iskola</v>
      </c>
      <c r="M139" s="6">
        <f ca="1">IF( ISERROR(SUMIF([1]Nevezések!I:I,L139,[1]Nevezések!AB:AB)),0,SUMIF([1]Nevezések!I:I,L139,[1]Nevezések!AB:AB))</f>
        <v>0</v>
      </c>
      <c r="N139" s="6">
        <f ca="1">IF( ISERROR(SUMIF([1]Nevezések!I:I,L139,[1]Nevezések!AD:AD)),0,SUMIF([1]Nevezések!I:I,L139,[1]Nevezések!AC:AD))</f>
        <v>0</v>
      </c>
      <c r="O139" s="4">
        <f ca="1">SUMIF([1]Nevezések!$I$1:$V$1250,L139,[1]Nevezések!$V$1:$V$1250)</f>
        <v>0</v>
      </c>
      <c r="P139" s="4"/>
      <c r="Q139" s="4"/>
      <c r="R139" s="4"/>
      <c r="S139" s="4"/>
      <c r="T139" s="4"/>
    </row>
    <row r="140" spans="12:20" x14ac:dyDescent="0.3">
      <c r="L140" s="4" t="str">
        <f ca="1">IFERROR(__xludf.DUMMYFUNCTION("""COMPUTED_VALUE"""),"Barcsi Deák Ferenc Sportiskolai Általános Iskola")</f>
        <v>Barcsi Deák Ferenc Sportiskolai Általános Iskola</v>
      </c>
      <c r="M140" s="6">
        <f ca="1">IF( ISERROR(SUMIF([1]Nevezések!I:I,L140,[1]Nevezések!AB:AB)),0,SUMIF([1]Nevezések!I:I,L140,[1]Nevezések!AB:AB))</f>
        <v>0</v>
      </c>
      <c r="N140" s="6">
        <f ca="1">IF( ISERROR(SUMIF([1]Nevezések!I:I,L140,[1]Nevezések!AD:AD)),0,SUMIF([1]Nevezések!I:I,L140,[1]Nevezések!AC:AD))</f>
        <v>0</v>
      </c>
      <c r="O140" s="4">
        <f ca="1">SUMIF([1]Nevezések!$I$1:$V$1250,L140,[1]Nevezések!$V$1:$V$1250)</f>
        <v>0</v>
      </c>
      <c r="P140" s="4"/>
      <c r="Q140" s="4"/>
      <c r="R140" s="4"/>
      <c r="S140" s="4"/>
      <c r="T140" s="4"/>
    </row>
    <row r="141" spans="12:20" x14ac:dyDescent="0.3">
      <c r="L141" s="4" t="str">
        <f ca="1">IFERROR(__xludf.DUMMYFUNCTION("""COMPUTED_VALUE"""),"Magyarok Nagyasszonya Római Katolikus Általános Iskola")</f>
        <v>Magyarok Nagyasszonya Római Katolikus Általános Iskola</v>
      </c>
      <c r="M141" s="6">
        <f ca="1">IF( ISERROR(SUMIF([1]Nevezések!I:I,L141,[1]Nevezések!AB:AB)),0,SUMIF([1]Nevezések!I:I,L141,[1]Nevezések!AB:AB))</f>
        <v>0</v>
      </c>
      <c r="N141" s="6">
        <f ca="1">IF( ISERROR(SUMIF([1]Nevezések!I:I,L141,[1]Nevezések!AD:AD)),0,SUMIF([1]Nevezések!I:I,L141,[1]Nevezések!AC:AD))</f>
        <v>0</v>
      </c>
      <c r="O141" s="4">
        <f ca="1">SUMIF([1]Nevezések!$I$1:$V$1250,L141,[1]Nevezések!$V$1:$V$1250)</f>
        <v>1</v>
      </c>
      <c r="P141" s="4"/>
      <c r="Q141" s="4"/>
      <c r="R141" s="4"/>
      <c r="S141" s="4"/>
      <c r="T141" s="4"/>
    </row>
    <row r="142" spans="12:20" x14ac:dyDescent="0.3">
      <c r="L142" s="4" t="str">
        <f ca="1">IFERROR(__xludf.DUMMYFUNCTION("""COMPUTED_VALUE"""),"British International School Alapítványi Óvoda, Általános- és Középiskola")</f>
        <v>British International School Alapítványi Óvoda, Általános- és Középiskola</v>
      </c>
      <c r="M142" s="6">
        <f ca="1">IF( ISERROR(SUMIF([1]Nevezések!I:I,L142,[1]Nevezések!AB:AB)),0,SUMIF([1]Nevezések!I:I,L142,[1]Nevezések!AB:AB))</f>
        <v>0</v>
      </c>
      <c r="N142" s="6">
        <f ca="1">IF( ISERROR(SUMIF([1]Nevezések!I:I,L142,[1]Nevezések!AD:AD)),0,SUMIF([1]Nevezések!I:I,L142,[1]Nevezések!AC:AD))</f>
        <v>0</v>
      </c>
      <c r="O142" s="4">
        <f ca="1">SUMIF([1]Nevezések!$I$1:$V$1250,L142,[1]Nevezések!$V$1:$V$1250)</f>
        <v>1</v>
      </c>
      <c r="P142" s="4"/>
      <c r="Q142" s="4"/>
      <c r="R142" s="4"/>
      <c r="S142" s="4"/>
      <c r="T142" s="4"/>
    </row>
    <row r="143" spans="12:20" x14ac:dyDescent="0.3">
      <c r="L143" s="4" t="str">
        <f ca="1">IFERROR(__xludf.DUMMYFUNCTION("""COMPUTED_VALUE"""),"Comenius Angol-Magyar Két Tanítási Nyelvű Gimnázium, Általános Iskola és Óvoda")</f>
        <v>Comenius Angol-Magyar Két Tanítási Nyelvű Gimnázium, Általános Iskola és Óvoda</v>
      </c>
      <c r="M143" s="6">
        <f ca="1">IF( ISERROR(SUMIF([1]Nevezések!I:I,L143,[1]Nevezések!AB:AB)),0,SUMIF([1]Nevezések!I:I,L143,[1]Nevezések!AB:AB))</f>
        <v>0</v>
      </c>
      <c r="N143" s="6">
        <f ca="1">IF( ISERROR(SUMIF([1]Nevezések!I:I,L143,[1]Nevezések!AD:AD)),0,SUMIF([1]Nevezések!I:I,L143,[1]Nevezések!AC:AD))</f>
        <v>0</v>
      </c>
      <c r="O143" s="4">
        <f ca="1">SUMIF([1]Nevezések!$I$1:$V$1250,L143,[1]Nevezések!$V$1:$V$1250)</f>
        <v>0</v>
      </c>
      <c r="P143" s="4"/>
      <c r="Q143" s="4"/>
      <c r="R143" s="4"/>
      <c r="S143" s="4"/>
      <c r="T143" s="4"/>
    </row>
    <row r="144" spans="12:20" x14ac:dyDescent="0.3">
      <c r="L144" s="4" t="str">
        <f ca="1">IFERROR(__xludf.DUMMYFUNCTION("""COMPUTED_VALUE"""),"Farkasréti Általános Iskola")</f>
        <v>Farkasréti Általános Iskola</v>
      </c>
      <c r="M144" s="6">
        <f ca="1">IF( ISERROR(SUMIF([1]Nevezések!I:I,L144,[1]Nevezések!AB:AB)),0,SUMIF([1]Nevezések!I:I,L144,[1]Nevezések!AB:AB))</f>
        <v>0</v>
      </c>
      <c r="N144" s="6">
        <f ca="1">IF( ISERROR(SUMIF([1]Nevezések!I:I,L144,[1]Nevezések!AD:AD)),0,SUMIF([1]Nevezések!I:I,L144,[1]Nevezések!AC:AD))</f>
        <v>0</v>
      </c>
      <c r="O144" s="4">
        <f ca="1">SUMIF([1]Nevezések!$I$1:$V$1250,L144,[1]Nevezések!$V$1:$V$1250)</f>
        <v>0</v>
      </c>
      <c r="P144" s="4"/>
      <c r="Q144" s="4"/>
      <c r="R144" s="4"/>
      <c r="S144" s="4"/>
      <c r="T144" s="4"/>
    </row>
    <row r="145" spans="12:20" x14ac:dyDescent="0.3">
      <c r="L145" s="4" t="str">
        <f ca="1">IFERROR(__xludf.DUMMYFUNCTION("""COMPUTED_VALUE"""),"Szent Angéla Ferences Általános Iskola és Gimnázium")</f>
        <v>Szent Angéla Ferences Általános Iskola és Gimnázium</v>
      </c>
      <c r="M145" s="6">
        <f ca="1">IF( ISERROR(SUMIF([1]Nevezések!I:I,L145,[1]Nevezések!AB:AB)),0,SUMIF([1]Nevezések!I:I,L145,[1]Nevezések!AB:AB))</f>
        <v>0</v>
      </c>
      <c r="N145" s="6">
        <f ca="1">IF( ISERROR(SUMIF([1]Nevezések!I:I,L145,[1]Nevezések!AD:AD)),0,SUMIF([1]Nevezések!I:I,L145,[1]Nevezések!AC:AD))</f>
        <v>0</v>
      </c>
      <c r="O145" s="4">
        <f ca="1">SUMIF([1]Nevezések!$I$1:$V$1250,L145,[1]Nevezések!$V$1:$V$1250)</f>
        <v>0</v>
      </c>
      <c r="P145" s="4"/>
      <c r="Q145" s="4"/>
      <c r="R145" s="4"/>
      <c r="S145" s="4"/>
      <c r="T145" s="4"/>
    </row>
    <row r="146" spans="12:20" x14ac:dyDescent="0.3">
      <c r="L146" s="4" t="str">
        <f ca="1">IFERROR(__xludf.DUMMYFUNCTION("""COMPUTED_VALUE"""),"Christophorus Waldorf Általános Iskola, Gimnázium és Alapfokú Művészeti Iskola")</f>
        <v>Christophorus Waldorf Általános Iskola, Gimnázium és Alapfokú Művészeti Iskola</v>
      </c>
      <c r="M146" s="6">
        <f ca="1">IF( ISERROR(SUMIF([1]Nevezések!I:I,L146,[1]Nevezések!AB:AB)),0,SUMIF([1]Nevezések!I:I,L146,[1]Nevezések!AB:AB))</f>
        <v>0</v>
      </c>
      <c r="N146" s="6">
        <f ca="1">IF( ISERROR(SUMIF([1]Nevezések!I:I,L146,[1]Nevezések!AD:AD)),0,SUMIF([1]Nevezések!I:I,L146,[1]Nevezések!AC:AD))</f>
        <v>0</v>
      </c>
      <c r="O146" s="4">
        <f ca="1">SUMIF([1]Nevezések!$I$1:$V$1250,L146,[1]Nevezések!$V$1:$V$1250)</f>
        <v>2</v>
      </c>
      <c r="P146" s="4"/>
      <c r="Q146" s="4"/>
      <c r="R146" s="4"/>
      <c r="S146" s="4"/>
      <c r="T146" s="4"/>
    </row>
    <row r="147" spans="12:20" x14ac:dyDescent="0.3">
      <c r="L147" s="4" t="str">
        <f ca="1">IFERROR(__xludf.DUMMYFUNCTION("""COMPUTED_VALUE"""),"Perintparti Szó-Fogadó Szombathelyi Waldorf Általános Iskola, Gimnázium és Alapfokú Művészeti Iskola")</f>
        <v>Perintparti Szó-Fogadó Szombathelyi Waldorf Általános Iskola, Gimnázium és Alapfokú Művészeti Iskola</v>
      </c>
      <c r="M147" s="6">
        <f ca="1">IF( ISERROR(SUMIF([1]Nevezések!I:I,L147,[1]Nevezések!AB:AB)),0,SUMIF([1]Nevezések!I:I,L147,[1]Nevezések!AB:AB))</f>
        <v>0</v>
      </c>
      <c r="N147" s="6">
        <f ca="1">IF( ISERROR(SUMIF([1]Nevezések!I:I,L147,[1]Nevezések!AD:AD)),0,SUMIF([1]Nevezések!I:I,L147,[1]Nevezések!AC:AD))</f>
        <v>0</v>
      </c>
      <c r="O147" s="4">
        <f ca="1">SUMIF([1]Nevezések!$I$1:$V$1250,L147,[1]Nevezések!$V$1:$V$1250)</f>
        <v>0</v>
      </c>
      <c r="P147" s="4"/>
      <c r="Q147" s="4"/>
      <c r="R147" s="4"/>
      <c r="S147" s="4"/>
      <c r="T147" s="4"/>
    </row>
    <row r="148" spans="12:20" x14ac:dyDescent="0.3">
      <c r="L148" s="4" t="str">
        <f ca="1">IFERROR(__xludf.DUMMYFUNCTION("""COMPUTED_VALUE"""),"Debreceni Bolyai János Általános Iskola és Alapfokú Művészeti Iskola")</f>
        <v>Debreceni Bolyai János Általános Iskola és Alapfokú Művészeti Iskola</v>
      </c>
      <c r="M148" s="6">
        <f ca="1">IF( ISERROR(SUMIF([1]Nevezések!I:I,L148,[1]Nevezések!AB:AB)),0,SUMIF([1]Nevezések!I:I,L148,[1]Nevezések!AB:AB))</f>
        <v>0</v>
      </c>
      <c r="N148" s="6">
        <f ca="1">IF( ISERROR(SUMIF([1]Nevezések!I:I,L148,[1]Nevezések!AD:AD)),0,SUMIF([1]Nevezések!I:I,L148,[1]Nevezések!AC:AD))</f>
        <v>0</v>
      </c>
      <c r="O148" s="4">
        <f ca="1">SUMIF([1]Nevezések!$I$1:$V$1250,L148,[1]Nevezések!$V$1:$V$1250)</f>
        <v>0</v>
      </c>
      <c r="P148" s="4"/>
      <c r="Q148" s="4"/>
      <c r="R148" s="4"/>
      <c r="S148" s="4"/>
      <c r="T148" s="4"/>
    </row>
    <row r="149" spans="12:20" x14ac:dyDescent="0.3">
      <c r="L149" s="4" t="str">
        <f ca="1">IFERROR(__xludf.DUMMYFUNCTION("""COMPUTED_VALUE"""),"Kastély Német Nemzetiségi Nyelvoktató Általános Iskola")</f>
        <v>Kastély Német Nemzetiségi Nyelvoktató Általános Iskola</v>
      </c>
      <c r="M149" s="6">
        <f ca="1">IF( ISERROR(SUMIF([1]Nevezések!I:I,L149,[1]Nevezések!AB:AB)),0,SUMIF([1]Nevezések!I:I,L149,[1]Nevezések!AB:AB))</f>
        <v>0</v>
      </c>
      <c r="N149" s="6">
        <f ca="1">IF( ISERROR(SUMIF([1]Nevezések!I:I,L149,[1]Nevezések!AD:AD)),0,SUMIF([1]Nevezések!I:I,L149,[1]Nevezések!AC:AD))</f>
        <v>0</v>
      </c>
      <c r="O149" s="4">
        <f ca="1">SUMIF([1]Nevezések!$I$1:$V$1250,L149,[1]Nevezések!$V$1:$V$1250)</f>
        <v>0</v>
      </c>
      <c r="P149" s="4"/>
      <c r="Q149" s="4"/>
      <c r="R149" s="4"/>
      <c r="S149" s="4"/>
      <c r="T149" s="4"/>
    </row>
    <row r="150" spans="12:20" x14ac:dyDescent="0.3">
      <c r="L150" s="4" t="str">
        <f ca="1">IFERROR(__xludf.DUMMYFUNCTION("""COMPUTED_VALUE"""),"Solymári Hunyadi Mátyás Német Nemzetiségi Általános Iskola, Alapfokú Művészeti Iskola")</f>
        <v>Solymári Hunyadi Mátyás Német Nemzetiségi Általános Iskola, Alapfokú Művészeti Iskola</v>
      </c>
      <c r="M150" s="6">
        <f ca="1">IF( ISERROR(SUMIF([1]Nevezések!I:I,L150,[1]Nevezések!AB:AB)),0,SUMIF([1]Nevezések!I:I,L150,[1]Nevezések!AB:AB))</f>
        <v>0</v>
      </c>
      <c r="N150" s="6">
        <f ca="1">IF( ISERROR(SUMIF([1]Nevezések!I:I,L150,[1]Nevezések!AD:AD)),0,SUMIF([1]Nevezések!I:I,L150,[1]Nevezések!AC:AD))</f>
        <v>0</v>
      </c>
      <c r="O150" s="4">
        <f ca="1">SUMIF([1]Nevezések!$I$1:$V$1250,L150,[1]Nevezések!$V$1:$V$1250)</f>
        <v>0</v>
      </c>
      <c r="P150" s="4"/>
      <c r="Q150" s="4"/>
      <c r="R150" s="4"/>
      <c r="S150" s="4"/>
      <c r="T150" s="4"/>
    </row>
    <row r="151" spans="12:20" x14ac:dyDescent="0.3">
      <c r="L151" s="4" t="str">
        <f ca="1">IFERROR(__xludf.DUMMYFUNCTION("""COMPUTED_VALUE"""),"Gödöllői Hajós Alfréd Általános Iskola")</f>
        <v>Gödöllői Hajós Alfréd Általános Iskola</v>
      </c>
      <c r="M151" s="6">
        <f ca="1">IF( ISERROR(SUMIF([1]Nevezések!I:I,L151,[1]Nevezések!AB:AB)),0,SUMIF([1]Nevezések!I:I,L151,[1]Nevezések!AB:AB))</f>
        <v>0</v>
      </c>
      <c r="N151" s="6">
        <f ca="1">IF( ISERROR(SUMIF([1]Nevezések!I:I,L151,[1]Nevezések!AD:AD)),0,SUMIF([1]Nevezések!I:I,L151,[1]Nevezések!AC:AD))</f>
        <v>0</v>
      </c>
      <c r="O151" s="4">
        <f ca="1">SUMIF([1]Nevezések!$I$1:$V$1250,L151,[1]Nevezések!$V$1:$V$1250)</f>
        <v>0</v>
      </c>
      <c r="P151" s="4"/>
      <c r="Q151" s="4"/>
      <c r="R151" s="4"/>
      <c r="S151" s="4"/>
      <c r="T151" s="4"/>
    </row>
    <row r="152" spans="12:20" x14ac:dyDescent="0.3">
      <c r="L152" s="4" t="str">
        <f ca="1">IFERROR(__xludf.DUMMYFUNCTION("""COMPUTED_VALUE"""),"Vénkerti Általános Iskola és Alapfokú Művészeti Iskola")</f>
        <v>Vénkerti Általános Iskola és Alapfokú Művészeti Iskola</v>
      </c>
      <c r="M152" s="6">
        <f ca="1">IF( ISERROR(SUMIF([1]Nevezések!I:I,L152,[1]Nevezések!AB:AB)),0,SUMIF([1]Nevezések!I:I,L152,[1]Nevezések!AB:AB))</f>
        <v>0</v>
      </c>
      <c r="N152" s="6">
        <f ca="1">IF( ISERROR(SUMIF([1]Nevezések!I:I,L152,[1]Nevezések!AD:AD)),0,SUMIF([1]Nevezések!I:I,L152,[1]Nevezések!AC:AD))</f>
        <v>0</v>
      </c>
      <c r="O152" s="4">
        <f ca="1">SUMIF([1]Nevezések!$I$1:$V$1250,L152,[1]Nevezések!$V$1:$V$1250)</f>
        <v>0</v>
      </c>
      <c r="P152" s="4"/>
      <c r="Q152" s="4"/>
      <c r="R152" s="4"/>
      <c r="S152" s="4"/>
      <c r="T152" s="4"/>
    </row>
    <row r="153" spans="12:20" x14ac:dyDescent="0.3">
      <c r="L153" s="4" t="str">
        <f ca="1">IFERROR(__xludf.DUMMYFUNCTION("""COMPUTED_VALUE"""),"Gustave Eiffel Francia Óvoda, Általános Iskola és Gimnázium")</f>
        <v>Gustave Eiffel Francia Óvoda, Általános Iskola és Gimnázium</v>
      </c>
      <c r="M153" s="6">
        <f ca="1">IF( ISERROR(SUMIF([1]Nevezések!I:I,L153,[1]Nevezések!AB:AB)),0,SUMIF([1]Nevezések!I:I,L153,[1]Nevezések!AB:AB))</f>
        <v>0</v>
      </c>
      <c r="N153" s="6">
        <f ca="1">IF( ISERROR(SUMIF([1]Nevezések!I:I,L153,[1]Nevezések!AD:AD)),0,SUMIF([1]Nevezések!I:I,L153,[1]Nevezések!AC:AD))</f>
        <v>0</v>
      </c>
      <c r="O153" s="4">
        <f ca="1">SUMIF([1]Nevezések!$I$1:$V$1250,L153,[1]Nevezések!$V$1:$V$1250)</f>
        <v>0</v>
      </c>
      <c r="P153" s="4"/>
      <c r="Q153" s="4"/>
      <c r="R153" s="4"/>
      <c r="S153" s="4"/>
      <c r="T153" s="4"/>
    </row>
    <row r="154" spans="12:20" x14ac:dyDescent="0.3">
      <c r="L154" s="4" t="str">
        <f ca="1">IFERROR(__xludf.DUMMYFUNCTION("""COMPUTED_VALUE"""),"Szegedi Kossuth Lajos Általános Iskola")</f>
        <v>Szegedi Kossuth Lajos Általános Iskola</v>
      </c>
      <c r="M154" s="6">
        <f ca="1">IF( ISERROR(SUMIF([1]Nevezések!I:I,L154,[1]Nevezések!AB:AB)),0,SUMIF([1]Nevezések!I:I,L154,[1]Nevezések!AB:AB))</f>
        <v>1</v>
      </c>
      <c r="N154" s="6">
        <f ca="1">IF( ISERROR(SUMIF([1]Nevezések!I:I,L154,[1]Nevezések!AD:AD)),0,SUMIF([1]Nevezések!I:I,L154,[1]Nevezések!AC:AD))</f>
        <v>0</v>
      </c>
      <c r="O154" s="4">
        <f ca="1">SUMIF([1]Nevezések!$I$1:$V$1250,L154,[1]Nevezések!$V$1:$V$1250)</f>
        <v>1</v>
      </c>
      <c r="P154" s="4"/>
      <c r="Q154" s="4"/>
      <c r="R154" s="4"/>
      <c r="S154" s="4"/>
      <c r="T154" s="4"/>
    </row>
    <row r="155" spans="12:20" x14ac:dyDescent="0.3">
      <c r="L155" s="4" t="str">
        <f ca="1">IFERROR(__xludf.DUMMYFUNCTION("""COMPUTED_VALUE"""),"Pécsi Belvárosi Általános Iskola")</f>
        <v>Pécsi Belvárosi Általános Iskola</v>
      </c>
      <c r="M155" s="6">
        <f ca="1">IF( ISERROR(SUMIF([1]Nevezések!I:I,L155,[1]Nevezések!AB:AB)),0,SUMIF([1]Nevezések!I:I,L155,[1]Nevezések!AB:AB))</f>
        <v>6</v>
      </c>
      <c r="N155" s="6">
        <f ca="1">IF( ISERROR(SUMIF([1]Nevezések!I:I,L155,[1]Nevezések!AD:AD)),0,SUMIF([1]Nevezések!I:I,L155,[1]Nevezések!AC:AD))</f>
        <v>0</v>
      </c>
      <c r="O155" s="4">
        <f ca="1">SUMIF([1]Nevezések!$I$1:$V$1250,L155,[1]Nevezések!$V$1:$V$1250)</f>
        <v>3</v>
      </c>
      <c r="P155" s="4"/>
      <c r="Q155" s="4"/>
      <c r="R155" s="4"/>
      <c r="S155" s="4"/>
      <c r="T155" s="4"/>
    </row>
    <row r="156" spans="12:20" x14ac:dyDescent="0.3">
      <c r="L156" s="4" t="str">
        <f ca="1">IFERROR(__xludf.DUMMYFUNCTION("""COMPUTED_VALUE"""),"Békásmegyeri Veres Péter Gimnázium")</f>
        <v>Békásmegyeri Veres Péter Gimnázium</v>
      </c>
      <c r="M156" s="6">
        <f ca="1">IF( ISERROR(SUMIF([1]Nevezések!I:I,L156,[1]Nevezések!AB:AB)),0,SUMIF([1]Nevezések!I:I,L156,[1]Nevezések!AB:AB))</f>
        <v>0</v>
      </c>
      <c r="N156" s="6">
        <f ca="1">IF( ISERROR(SUMIF([1]Nevezések!I:I,L156,[1]Nevezések!AD:AD)),0,SUMIF([1]Nevezések!I:I,L156,[1]Nevezések!AC:AD))</f>
        <v>0</v>
      </c>
      <c r="O156" s="4">
        <f ca="1">SUMIF([1]Nevezések!$I$1:$V$1250,L156,[1]Nevezések!$V$1:$V$1250)</f>
        <v>1</v>
      </c>
      <c r="P156" s="4"/>
      <c r="Q156" s="4"/>
      <c r="R156" s="4"/>
      <c r="S156" s="4"/>
      <c r="T156" s="4"/>
    </row>
    <row r="157" spans="12:20" x14ac:dyDescent="0.3">
      <c r="L157" s="4" t="str">
        <f ca="1">IFERROR(__xludf.DUMMYFUNCTION("""COMPUTED_VALUE"""),"Székesfehérvári Vörösmarty Mihály Általános Iskola")</f>
        <v>Székesfehérvári Vörösmarty Mihály Általános Iskola</v>
      </c>
      <c r="M157" s="6">
        <f ca="1">IF( ISERROR(SUMIF([1]Nevezések!I:I,L157,[1]Nevezések!AB:AB)),0,SUMIF([1]Nevezések!I:I,L157,[1]Nevezések!AB:AB))</f>
        <v>0</v>
      </c>
      <c r="N157" s="6">
        <f ca="1">IF( ISERROR(SUMIF([1]Nevezések!I:I,L157,[1]Nevezések!AD:AD)),0,SUMIF([1]Nevezések!I:I,L157,[1]Nevezések!AC:AD))</f>
        <v>0</v>
      </c>
      <c r="O157" s="4">
        <f ca="1">SUMIF([1]Nevezések!$I$1:$V$1250,L157,[1]Nevezések!$V$1:$V$1250)</f>
        <v>1</v>
      </c>
      <c r="P157" s="4"/>
      <c r="Q157" s="4"/>
      <c r="R157" s="4"/>
      <c r="S157" s="4"/>
      <c r="T157" s="4"/>
    </row>
    <row r="158" spans="12:20" x14ac:dyDescent="0.3">
      <c r="L158" s="4" t="str">
        <f ca="1">IFERROR(__xludf.DUMMYFUNCTION("""COMPUTED_VALUE"""),"Szegedi Alsóvárosi Általános Iskola")</f>
        <v>Szegedi Alsóvárosi Általános Iskola</v>
      </c>
      <c r="M158" s="6">
        <f ca="1">IF( ISERROR(SUMIF([1]Nevezések!I:I,L158,[1]Nevezések!AB:AB)),0,SUMIF([1]Nevezések!I:I,L158,[1]Nevezések!AB:AB))</f>
        <v>0</v>
      </c>
      <c r="N158" s="6">
        <f ca="1">IF( ISERROR(SUMIF([1]Nevezések!I:I,L158,[1]Nevezések!AD:AD)),0,SUMIF([1]Nevezések!I:I,L158,[1]Nevezések!AC:AD))</f>
        <v>0</v>
      </c>
      <c r="O158" s="4">
        <f ca="1">SUMIF([1]Nevezések!$I$1:$V$1250,L158,[1]Nevezések!$V$1:$V$1250)</f>
        <v>0</v>
      </c>
      <c r="P158" s="4"/>
      <c r="Q158" s="4"/>
      <c r="R158" s="4"/>
      <c r="S158" s="4"/>
      <c r="T158" s="4"/>
    </row>
    <row r="159" spans="12:20" x14ac:dyDescent="0.3">
      <c r="L159" s="4" t="str">
        <f ca="1">IFERROR(__xludf.DUMMYFUNCTION("""COMPUTED_VALUE"""),"Újpesti Bajza József Általános Iskola")</f>
        <v>Újpesti Bajza József Általános Iskola</v>
      </c>
      <c r="M159" s="6">
        <f ca="1">IF( ISERROR(SUMIF([1]Nevezések!I:I,L159,[1]Nevezések!AB:AB)),0,SUMIF([1]Nevezések!I:I,L159,[1]Nevezések!AB:AB))</f>
        <v>0</v>
      </c>
      <c r="N159" s="6">
        <f ca="1">IF( ISERROR(SUMIF([1]Nevezések!I:I,L159,[1]Nevezések!AD:AD)),0,SUMIF([1]Nevezések!I:I,L159,[1]Nevezések!AC:AD))</f>
        <v>0</v>
      </c>
      <c r="O159" s="4">
        <f ca="1">SUMIF([1]Nevezések!$I$1:$V$1250,L159,[1]Nevezések!$V$1:$V$1250)</f>
        <v>1</v>
      </c>
      <c r="P159" s="4"/>
      <c r="Q159" s="4"/>
      <c r="R159" s="4"/>
      <c r="S159" s="4"/>
      <c r="T159" s="4"/>
    </row>
    <row r="160" spans="12:20" x14ac:dyDescent="0.3">
      <c r="L160" s="4" t="str">
        <f ca="1">IFERROR(__xludf.DUMMYFUNCTION("""COMPUTED_VALUE"""),"Debreceni Hunyadi János Általános Iskola")</f>
        <v>Debreceni Hunyadi János Általános Iskola</v>
      </c>
      <c r="M160" s="6">
        <f ca="1">IF( ISERROR(SUMIF([1]Nevezések!I:I,L160,[1]Nevezések!AB:AB)),0,SUMIF([1]Nevezések!I:I,L160,[1]Nevezések!AB:AB))</f>
        <v>0</v>
      </c>
      <c r="N160" s="6">
        <f ca="1">IF( ISERROR(SUMIF([1]Nevezések!I:I,L160,[1]Nevezések!AD:AD)),0,SUMIF([1]Nevezések!I:I,L160,[1]Nevezések!AC:AD))</f>
        <v>0</v>
      </c>
      <c r="O160" s="4">
        <f ca="1">SUMIF([1]Nevezések!$I$1:$V$1250,L160,[1]Nevezések!$V$1:$V$1250)</f>
        <v>0</v>
      </c>
      <c r="P160" s="4"/>
      <c r="Q160" s="4"/>
      <c r="R160" s="4"/>
      <c r="S160" s="4"/>
      <c r="T160" s="4"/>
    </row>
    <row r="161" spans="12:20" x14ac:dyDescent="0.3">
      <c r="L161" s="4" t="str">
        <f ca="1">IFERROR(__xludf.DUMMYFUNCTION("""COMPUTED_VALUE"""),"Szászbereki Kolping Katolikus Általános Iskola")</f>
        <v>Szászbereki Kolping Katolikus Általános Iskola</v>
      </c>
      <c r="M161" s="6">
        <f ca="1">IF( ISERROR(SUMIF([1]Nevezések!I:I,L161,[1]Nevezések!AB:AB)),0,SUMIF([1]Nevezések!I:I,L161,[1]Nevezések!AB:AB))</f>
        <v>0</v>
      </c>
      <c r="N161" s="6">
        <f ca="1">IF( ISERROR(SUMIF([1]Nevezések!I:I,L161,[1]Nevezések!AD:AD)),0,SUMIF([1]Nevezések!I:I,L161,[1]Nevezések!AC:AD))</f>
        <v>0</v>
      </c>
      <c r="O161" s="4">
        <f ca="1">SUMIF([1]Nevezések!$I$1:$V$1250,L161,[1]Nevezések!$V$1:$V$1250)</f>
        <v>1</v>
      </c>
      <c r="P161" s="4"/>
      <c r="Q161" s="4"/>
      <c r="R161" s="4"/>
      <c r="S161" s="4"/>
      <c r="T161" s="4"/>
    </row>
    <row r="162" spans="12:20" x14ac:dyDescent="0.3">
      <c r="L162" s="4" t="str">
        <f ca="1">IFERROR(__xludf.DUMMYFUNCTION("""COMPUTED_VALUE"""),"Váci Árpád Fejedelem Általános Iskola")</f>
        <v>Váci Árpád Fejedelem Általános Iskola</v>
      </c>
      <c r="M162" s="6">
        <f ca="1">IF( ISERROR(SUMIF([1]Nevezések!I:I,L162,[1]Nevezések!AB:AB)),0,SUMIF([1]Nevezések!I:I,L162,[1]Nevezések!AB:AB))</f>
        <v>0</v>
      </c>
      <c r="N162" s="6">
        <f ca="1">IF( ISERROR(SUMIF([1]Nevezések!I:I,L162,[1]Nevezések!AD:AD)),0,SUMIF([1]Nevezések!I:I,L162,[1]Nevezések!AC:AD))</f>
        <v>0</v>
      </c>
      <c r="O162" s="4">
        <f ca="1">SUMIF([1]Nevezések!$I$1:$V$1250,L162,[1]Nevezések!$V$1:$V$1250)</f>
        <v>0</v>
      </c>
      <c r="P162" s="4"/>
      <c r="Q162" s="4"/>
      <c r="R162" s="4"/>
      <c r="S162" s="4"/>
      <c r="T162" s="4"/>
    </row>
    <row r="163" spans="12:20" x14ac:dyDescent="0.3">
      <c r="L163" s="4" t="str">
        <f ca="1">IFERROR(__xludf.DUMMYFUNCTION("""COMPUTED_VALUE"""),"Budapest-Fasori Evangélikus Gimnázium")</f>
        <v>Budapest-Fasori Evangélikus Gimnázium</v>
      </c>
      <c r="M163" s="6">
        <f ca="1">IF( ISERROR(SUMIF([1]Nevezések!I:I,L163,[1]Nevezések!AB:AB)),0,SUMIF([1]Nevezések!I:I,L163,[1]Nevezések!AB:AB))</f>
        <v>0</v>
      </c>
      <c r="N163" s="6">
        <f ca="1">IF( ISERROR(SUMIF([1]Nevezések!I:I,L163,[1]Nevezések!AD:AD)),0,SUMIF([1]Nevezések!I:I,L163,[1]Nevezések!AC:AD))</f>
        <v>0</v>
      </c>
      <c r="O163" s="4">
        <f ca="1">SUMIF([1]Nevezések!$I$1:$V$1250,L163,[1]Nevezések!$V$1:$V$1250)</f>
        <v>0</v>
      </c>
      <c r="P163" s="4"/>
      <c r="Q163" s="4"/>
      <c r="R163" s="4"/>
      <c r="S163" s="4"/>
      <c r="T163" s="4"/>
    </row>
    <row r="164" spans="12:20" x14ac:dyDescent="0.3">
      <c r="L164" s="4" t="str">
        <f ca="1">IFERROR(__xludf.DUMMYFUNCTION("""COMPUTED_VALUE"""),"Budapest XVI. Kerületi Kölcsey Ferenc Általános Iskola")</f>
        <v>Budapest XVI. Kerületi Kölcsey Ferenc Általános Iskola</v>
      </c>
      <c r="M164" s="6">
        <f ca="1">IF( ISERROR(SUMIF([1]Nevezések!I:I,L164,[1]Nevezések!AB:AB)),0,SUMIF([1]Nevezések!I:I,L164,[1]Nevezések!AB:AB))</f>
        <v>0</v>
      </c>
      <c r="N164" s="6">
        <f ca="1">IF( ISERROR(SUMIF([1]Nevezések!I:I,L164,[1]Nevezések!AD:AD)),0,SUMIF([1]Nevezések!I:I,L164,[1]Nevezések!AC:AD))</f>
        <v>0</v>
      </c>
      <c r="O164" s="4">
        <f ca="1">SUMIF([1]Nevezések!$I$1:$V$1250,L164,[1]Nevezések!$V$1:$V$1250)</f>
        <v>0</v>
      </c>
      <c r="P164" s="4"/>
      <c r="Q164" s="4"/>
      <c r="R164" s="4"/>
      <c r="S164" s="4"/>
      <c r="T164" s="4"/>
    </row>
    <row r="165" spans="12:20" x14ac:dyDescent="0.3">
      <c r="L165" s="4" t="str">
        <f ca="1">IFERROR(__xludf.DUMMYFUNCTION("""COMPUTED_VALUE"""),"Dunavecsei Református Kollégium - Általános Iskola, Középiskola, és Kollégium")</f>
        <v>Dunavecsei Református Kollégium - Általános Iskola, Középiskola, és Kollégium</v>
      </c>
      <c r="M165" s="6">
        <f ca="1">IF( ISERROR(SUMIF([1]Nevezések!I:I,L165,[1]Nevezések!AB:AB)),0,SUMIF([1]Nevezések!I:I,L165,[1]Nevezések!AB:AB))</f>
        <v>0</v>
      </c>
      <c r="N165" s="6">
        <f ca="1">IF( ISERROR(SUMIF([1]Nevezések!I:I,L165,[1]Nevezések!AD:AD)),0,SUMIF([1]Nevezések!I:I,L165,[1]Nevezések!AC:AD))</f>
        <v>0</v>
      </c>
      <c r="O165" s="4">
        <f ca="1">SUMIF([1]Nevezések!$I$1:$V$1250,L165,[1]Nevezések!$V$1:$V$1250)</f>
        <v>1</v>
      </c>
      <c r="P165" s="4"/>
      <c r="Q165" s="4"/>
      <c r="R165" s="4"/>
      <c r="S165" s="4"/>
      <c r="T165" s="4"/>
    </row>
    <row r="166" spans="12:20" x14ac:dyDescent="0.3">
      <c r="L166" s="4" t="str">
        <f ca="1">IFERROR(__xludf.DUMMYFUNCTION("""COMPUTED_VALUE"""),"Zalaegerszegi Liszt Ferenc Általános Iskola")</f>
        <v>Zalaegerszegi Liszt Ferenc Általános Iskola</v>
      </c>
      <c r="M166" s="6">
        <f ca="1">IF( ISERROR(SUMIF([1]Nevezések!I:I,L166,[1]Nevezések!AB:AB)),0,SUMIF([1]Nevezések!I:I,L166,[1]Nevezések!AB:AB))</f>
        <v>0</v>
      </c>
      <c r="N166" s="6">
        <f ca="1">IF( ISERROR(SUMIF([1]Nevezések!I:I,L166,[1]Nevezések!AD:AD)),0,SUMIF([1]Nevezések!I:I,L166,[1]Nevezések!AC:AD))</f>
        <v>0</v>
      </c>
      <c r="O166" s="4">
        <f ca="1">SUMIF([1]Nevezések!$I$1:$V$1250,L166,[1]Nevezések!$V$1:$V$1250)</f>
        <v>0</v>
      </c>
      <c r="P166" s="4"/>
      <c r="Q166" s="4"/>
      <c r="R166" s="4"/>
      <c r="S166" s="4"/>
      <c r="T166" s="4"/>
    </row>
    <row r="167" spans="12:20" x14ac:dyDescent="0.3">
      <c r="L167" s="4" t="str">
        <f ca="1">IFERROR(__xludf.DUMMYFUNCTION("""COMPUTED_VALUE"""),"Pécsi Árpád Fejedelem Gimnázium és Általános Iskola")</f>
        <v>Pécsi Árpád Fejedelem Gimnázium és Általános Iskola</v>
      </c>
      <c r="M167" s="6">
        <f ca="1">IF( ISERROR(SUMIF([1]Nevezések!I:I,L167,[1]Nevezések!AB:AB)),0,SUMIF([1]Nevezések!I:I,L167,[1]Nevezések!AB:AB))</f>
        <v>0</v>
      </c>
      <c r="N167" s="6">
        <f ca="1">IF( ISERROR(SUMIF([1]Nevezések!I:I,L167,[1]Nevezések!AD:AD)),0,SUMIF([1]Nevezések!I:I,L167,[1]Nevezések!AC:AD))</f>
        <v>0</v>
      </c>
      <c r="O167" s="4">
        <f ca="1">SUMIF([1]Nevezések!$I$1:$V$1250,L167,[1]Nevezések!$V$1:$V$1250)</f>
        <v>0</v>
      </c>
      <c r="P167" s="4"/>
      <c r="Q167" s="4"/>
      <c r="R167" s="4"/>
      <c r="S167" s="4"/>
      <c r="T167" s="4"/>
    </row>
    <row r="168" spans="12:20" x14ac:dyDescent="0.3">
      <c r="L168" s="4" t="str">
        <f ca="1">IFERROR(__xludf.DUMMYFUNCTION("""COMPUTED_VALUE"""),"Türr István Gimnázium és Kollégium")</f>
        <v>Türr István Gimnázium és Kollégium</v>
      </c>
      <c r="M168" s="6">
        <f ca="1">IF( ISERROR(SUMIF([1]Nevezések!I:I,L168,[1]Nevezések!AB:AB)),0,SUMIF([1]Nevezések!I:I,L168,[1]Nevezések!AB:AB))</f>
        <v>0</v>
      </c>
      <c r="N168" s="6">
        <f ca="1">IF( ISERROR(SUMIF([1]Nevezések!I:I,L168,[1]Nevezések!AD:AD)),0,SUMIF([1]Nevezések!I:I,L168,[1]Nevezések!AC:AD))</f>
        <v>0</v>
      </c>
      <c r="O168" s="4">
        <f ca="1">SUMIF([1]Nevezések!$I$1:$V$1250,L168,[1]Nevezések!$V$1:$V$1250)</f>
        <v>1</v>
      </c>
      <c r="P168" s="4"/>
      <c r="Q168" s="4"/>
      <c r="R168" s="4"/>
      <c r="S168" s="4"/>
      <c r="T168" s="4"/>
    </row>
    <row r="169" spans="12:20" x14ac:dyDescent="0.3">
      <c r="L169" s="4" t="str">
        <f ca="1">IFERROR(__xludf.DUMMYFUNCTION("""COMPUTED_VALUE"""),"Britannica Angolnyelvű Nemzetközi Óvoda, Általános Iskola és Gimnázium")</f>
        <v>Britannica Angolnyelvű Nemzetközi Óvoda, Általános Iskola és Gimnázium</v>
      </c>
      <c r="M169" s="6">
        <f ca="1">IF( ISERROR(SUMIF([1]Nevezések!I:I,L169,[1]Nevezések!AB:AB)),0,SUMIF([1]Nevezések!I:I,L169,[1]Nevezések!AB:AB))</f>
        <v>0</v>
      </c>
      <c r="N169" s="6">
        <f ca="1">IF( ISERROR(SUMIF([1]Nevezések!I:I,L169,[1]Nevezések!AD:AD)),0,SUMIF([1]Nevezések!I:I,L169,[1]Nevezések!AC:AD))</f>
        <v>0</v>
      </c>
      <c r="O169" s="4">
        <f ca="1">SUMIF([1]Nevezések!$I$1:$V$1250,L169,[1]Nevezések!$V$1:$V$1250)</f>
        <v>1</v>
      </c>
      <c r="P169" s="4"/>
      <c r="Q169" s="4"/>
      <c r="R169" s="4"/>
      <c r="S169" s="4"/>
      <c r="T169" s="4"/>
    </row>
    <row r="170" spans="12:20" x14ac:dyDescent="0.3">
      <c r="L170" s="4" t="str">
        <f ca="1">IFERROR(__xludf.DUMMYFUNCTION("""COMPUTED_VALUE"""),"Ramassetter Vince Testnevelési Általános Iskola")</f>
        <v>Ramassetter Vince Testnevelési Általános Iskola</v>
      </c>
      <c r="M170" s="6">
        <f ca="1">IF( ISERROR(SUMIF([1]Nevezések!I:I,L170,[1]Nevezések!AB:AB)),0,SUMIF([1]Nevezések!I:I,L170,[1]Nevezések!AB:AB))</f>
        <v>0</v>
      </c>
      <c r="N170" s="6">
        <f ca="1">IF( ISERROR(SUMIF([1]Nevezések!I:I,L170,[1]Nevezések!AD:AD)),0,SUMIF([1]Nevezések!I:I,L170,[1]Nevezések!AC:AD))</f>
        <v>0</v>
      </c>
      <c r="O170" s="4">
        <f ca="1">SUMIF([1]Nevezések!$I$1:$V$1250,L170,[1]Nevezések!$V$1:$V$1250)</f>
        <v>2</v>
      </c>
      <c r="P170" s="4"/>
      <c r="Q170" s="4"/>
      <c r="R170" s="4"/>
      <c r="S170" s="4"/>
      <c r="T170" s="4"/>
    </row>
    <row r="171" spans="12:20" x14ac:dyDescent="0.3">
      <c r="L171" s="4" t="str">
        <f ca="1">IFERROR(__xludf.DUMMYFUNCTION("""COMPUTED_VALUE"""),"Budapest XVIII. Kerületi Vörösmarty Mihály Ének-zenei, Nyelvi Általános Iskola és Gimnázium")</f>
        <v>Budapest XVIII. Kerületi Vörösmarty Mihály Ének-zenei, Nyelvi Általános Iskola és Gimnázium</v>
      </c>
      <c r="M171" s="6">
        <f ca="1">IF( ISERROR(SUMIF([1]Nevezések!I:I,L171,[1]Nevezések!AB:AB)),0,SUMIF([1]Nevezések!I:I,L171,[1]Nevezések!AB:AB))</f>
        <v>0</v>
      </c>
      <c r="N171" s="6">
        <f ca="1">IF( ISERROR(SUMIF([1]Nevezések!I:I,L171,[1]Nevezések!AD:AD)),0,SUMIF([1]Nevezések!I:I,L171,[1]Nevezések!AC:AD))</f>
        <v>0</v>
      </c>
      <c r="O171" s="4">
        <f ca="1">SUMIF([1]Nevezések!$I$1:$V$1250,L171,[1]Nevezések!$V$1:$V$1250)</f>
        <v>0</v>
      </c>
      <c r="P171" s="4"/>
      <c r="Q171" s="4"/>
      <c r="R171" s="4"/>
      <c r="S171" s="4"/>
      <c r="T171" s="4"/>
    </row>
    <row r="172" spans="12:20" x14ac:dyDescent="0.3">
      <c r="L172" s="4" t="str">
        <f ca="1">IFERROR(__xludf.DUMMYFUNCTION("""COMPUTED_VALUE"""),"Remetekertvárosi Általános Iskola")</f>
        <v>Remetekertvárosi Általános Iskola</v>
      </c>
      <c r="M172" s="6">
        <f ca="1">IF( ISERROR(SUMIF([1]Nevezések!I:I,L172,[1]Nevezések!AB:AB)),0,SUMIF([1]Nevezések!I:I,L172,[1]Nevezések!AB:AB))</f>
        <v>0</v>
      </c>
      <c r="N172" s="6">
        <f ca="1">IF( ISERROR(SUMIF([1]Nevezések!I:I,L172,[1]Nevezések!AD:AD)),0,SUMIF([1]Nevezések!I:I,L172,[1]Nevezések!AC:AD))</f>
        <v>0</v>
      </c>
      <c r="O172" s="4">
        <f ca="1">SUMIF([1]Nevezések!$I$1:$V$1250,L172,[1]Nevezések!$V$1:$V$1250)</f>
        <v>0</v>
      </c>
      <c r="P172" s="4"/>
      <c r="Q172" s="4"/>
      <c r="R172" s="4"/>
      <c r="S172" s="4"/>
      <c r="T172" s="4"/>
    </row>
    <row r="173" spans="12:20" x14ac:dyDescent="0.3">
      <c r="L173" s="4" t="str">
        <f ca="1">IFERROR(__xludf.DUMMYFUNCTION("""COMPUTED_VALUE"""),"Kodály Zoltán Ének-zenei Általános Iskola, Gimnázium és Zenei Alapfokú Művészeti Iskola")</f>
        <v>Kodály Zoltán Ének-zenei Általános Iskola, Gimnázium és Zenei Alapfokú Művészeti Iskola</v>
      </c>
      <c r="M173" s="6">
        <f ca="1">IF( ISERROR(SUMIF([1]Nevezések!I:I,L173,[1]Nevezések!AB:AB)),0,SUMIF([1]Nevezések!I:I,L173,[1]Nevezések!AB:AB))</f>
        <v>0</v>
      </c>
      <c r="N173" s="6">
        <f ca="1">IF( ISERROR(SUMIF([1]Nevezések!I:I,L173,[1]Nevezések!AD:AD)),0,SUMIF([1]Nevezések!I:I,L173,[1]Nevezések!AC:AD))</f>
        <v>0</v>
      </c>
      <c r="O173" s="4">
        <f ca="1">SUMIF([1]Nevezések!$I$1:$V$1250,L173,[1]Nevezések!$V$1:$V$1250)</f>
        <v>0</v>
      </c>
      <c r="P173" s="4"/>
      <c r="Q173" s="4"/>
      <c r="R173" s="4"/>
      <c r="S173" s="4"/>
      <c r="T173" s="4"/>
    </row>
    <row r="174" spans="12:20" x14ac:dyDescent="0.3">
      <c r="L174" s="4" t="str">
        <f ca="1">IFERROR(__xludf.DUMMYFUNCTION("""COMPUTED_VALUE"""),"Gothard Jenő Általános Iskola")</f>
        <v>Gothard Jenő Általános Iskola</v>
      </c>
      <c r="M174" s="6">
        <f ca="1">IF( ISERROR(SUMIF([1]Nevezések!I:I,L174,[1]Nevezések!AB:AB)),0,SUMIF([1]Nevezések!I:I,L174,[1]Nevezések!AB:AB))</f>
        <v>0</v>
      </c>
      <c r="N174" s="6">
        <f ca="1">IF( ISERROR(SUMIF([1]Nevezések!I:I,L174,[1]Nevezések!AD:AD)),0,SUMIF([1]Nevezések!I:I,L174,[1]Nevezések!AC:AD))</f>
        <v>0</v>
      </c>
      <c r="O174" s="4">
        <f ca="1">SUMIF([1]Nevezések!$I$1:$V$1250,L174,[1]Nevezések!$V$1:$V$1250)</f>
        <v>0</v>
      </c>
      <c r="P174" s="4"/>
      <c r="Q174" s="4"/>
      <c r="R174" s="4"/>
      <c r="S174" s="4"/>
      <c r="T174" s="4"/>
    </row>
    <row r="175" spans="12:20" x14ac:dyDescent="0.3">
      <c r="L175" s="4" t="str">
        <f ca="1">IFERROR(__xludf.DUMMYFUNCTION("""COMPUTED_VALUE"""),"Deák Téri Általános Iskola")</f>
        <v>Deák Téri Általános Iskola</v>
      </c>
      <c r="M175" s="6">
        <f ca="1">IF( ISERROR(SUMIF([1]Nevezések!I:I,L175,[1]Nevezések!AB:AB)),0,SUMIF([1]Nevezések!I:I,L175,[1]Nevezések!AB:AB))</f>
        <v>0</v>
      </c>
      <c r="N175" s="6">
        <f ca="1">IF( ISERROR(SUMIF([1]Nevezések!I:I,L175,[1]Nevezések!AD:AD)),0,SUMIF([1]Nevezések!I:I,L175,[1]Nevezések!AC:AD))</f>
        <v>0</v>
      </c>
      <c r="O175" s="4">
        <f ca="1">SUMIF([1]Nevezések!$I$1:$V$1250,L175,[1]Nevezések!$V$1:$V$1250)</f>
        <v>0</v>
      </c>
      <c r="P175" s="4"/>
      <c r="Q175" s="4"/>
      <c r="R175" s="4"/>
      <c r="S175" s="4"/>
      <c r="T175" s="4"/>
    </row>
    <row r="176" spans="12:20" x14ac:dyDescent="0.3">
      <c r="L176" s="4" t="str">
        <f ca="1">IFERROR(__xludf.DUMMYFUNCTION("""COMPUTED_VALUE"""),"Budapest XVI. Kerületi Herman Ottó Általános Iskola")</f>
        <v>Budapest XVI. Kerületi Herman Ottó Általános Iskola</v>
      </c>
      <c r="M176" s="6">
        <f ca="1">IF( ISERROR(SUMIF([1]Nevezések!I:I,L176,[1]Nevezések!AB:AB)),0,SUMIF([1]Nevezések!I:I,L176,[1]Nevezések!AB:AB))</f>
        <v>0</v>
      </c>
      <c r="N176" s="6">
        <f ca="1">IF( ISERROR(SUMIF([1]Nevezések!I:I,L176,[1]Nevezések!AD:AD)),0,SUMIF([1]Nevezések!I:I,L176,[1]Nevezések!AC:AD))</f>
        <v>0</v>
      </c>
      <c r="O176" s="4">
        <f ca="1">SUMIF([1]Nevezések!$I$1:$V$1250,L176,[1]Nevezések!$V$1:$V$1250)</f>
        <v>0</v>
      </c>
      <c r="P176" s="4"/>
      <c r="Q176" s="4"/>
      <c r="R176" s="4"/>
      <c r="S176" s="4"/>
      <c r="T176" s="4"/>
    </row>
    <row r="177" spans="12:20" x14ac:dyDescent="0.3">
      <c r="L177" s="4" t="str">
        <f ca="1">IFERROR(__xludf.DUMMYFUNCTION("""COMPUTED_VALUE"""),"Debreceni Ady Endre Gimnázium")</f>
        <v>Debreceni Ady Endre Gimnázium</v>
      </c>
      <c r="M177" s="6">
        <f ca="1">IF( ISERROR(SUMIF([1]Nevezések!I:I,L177,[1]Nevezések!AB:AB)),0,SUMIF([1]Nevezések!I:I,L177,[1]Nevezések!AB:AB))</f>
        <v>0</v>
      </c>
      <c r="N177" s="6">
        <f ca="1">IF( ISERROR(SUMIF([1]Nevezések!I:I,L177,[1]Nevezések!AD:AD)),0,SUMIF([1]Nevezések!I:I,L177,[1]Nevezések!AC:AD))</f>
        <v>0</v>
      </c>
      <c r="O177" s="4">
        <f ca="1">SUMIF([1]Nevezések!$I$1:$V$1250,L177,[1]Nevezések!$V$1:$V$1250)</f>
        <v>2</v>
      </c>
      <c r="P177" s="4"/>
      <c r="Q177" s="4"/>
      <c r="R177" s="4"/>
      <c r="S177" s="4"/>
      <c r="T177" s="4"/>
    </row>
    <row r="178" spans="12:20" x14ac:dyDescent="0.3">
      <c r="L178" s="4" t="str">
        <f ca="1">IFERROR(__xludf.DUMMYFUNCTION("""COMPUTED_VALUE"""),"Gazdagrét - Törökugrató Általános Iskola")</f>
        <v>Gazdagrét - Törökugrató Általános Iskola</v>
      </c>
      <c r="M178" s="6">
        <f ca="1">IF( ISERROR(SUMIF([1]Nevezések!I:I,L178,[1]Nevezések!AB:AB)),0,SUMIF([1]Nevezések!I:I,L178,[1]Nevezések!AB:AB))</f>
        <v>2</v>
      </c>
      <c r="N178" s="6">
        <f ca="1">IF( ISERROR(SUMIF([1]Nevezések!I:I,L178,[1]Nevezések!AD:AD)),0,SUMIF([1]Nevezések!I:I,L178,[1]Nevezések!AC:AD))</f>
        <v>0</v>
      </c>
      <c r="O178" s="4">
        <f ca="1">SUMIF([1]Nevezések!$I$1:$V$1250,L178,[1]Nevezések!$V$1:$V$1250)</f>
        <v>1</v>
      </c>
      <c r="P178" s="4"/>
      <c r="Q178" s="4"/>
      <c r="R178" s="4"/>
      <c r="S178" s="4"/>
      <c r="T178" s="4"/>
    </row>
    <row r="179" spans="12:20" x14ac:dyDescent="0.3">
      <c r="L179" s="4" t="str">
        <f ca="1">IFERROR(__xludf.DUMMYFUNCTION("""COMPUTED_VALUE"""),"Szadai Székely Bertalan Általános Iskola")</f>
        <v>Szadai Székely Bertalan Általános Iskola</v>
      </c>
      <c r="M179" s="6">
        <f ca="1">IF( ISERROR(SUMIF([1]Nevezések!I:I,L179,[1]Nevezések!AB:AB)),0,SUMIF([1]Nevezések!I:I,L179,[1]Nevezések!AB:AB))</f>
        <v>0</v>
      </c>
      <c r="N179" s="6">
        <f ca="1">IF( ISERROR(SUMIF([1]Nevezések!I:I,L179,[1]Nevezések!AD:AD)),0,SUMIF([1]Nevezések!I:I,L179,[1]Nevezések!AC:AD))</f>
        <v>0</v>
      </c>
      <c r="O179" s="4">
        <f ca="1">SUMIF([1]Nevezések!$I$1:$V$1250,L179,[1]Nevezések!$V$1:$V$1250)</f>
        <v>1</v>
      </c>
      <c r="P179" s="4"/>
      <c r="Q179" s="4"/>
      <c r="R179" s="4"/>
      <c r="S179" s="4"/>
      <c r="T179" s="4"/>
    </row>
    <row r="180" spans="12:20" x14ac:dyDescent="0.3">
      <c r="L180" s="4" t="str">
        <f ca="1">IFERROR(__xludf.DUMMYFUNCTION("""COMPUTED_VALUE"""),"Tóparti Gimnázium és Művészeti Szakgimnázium")</f>
        <v>Tóparti Gimnázium és Művészeti Szakgimnázium</v>
      </c>
      <c r="M180" s="6">
        <f ca="1">IF( ISERROR(SUMIF([1]Nevezések!I:I,L180,[1]Nevezések!AB:AB)),0,SUMIF([1]Nevezések!I:I,L180,[1]Nevezések!AB:AB))</f>
        <v>6</v>
      </c>
      <c r="N180" s="6">
        <f ca="1">IF( ISERROR(SUMIF([1]Nevezések!I:I,L180,[1]Nevezések!AD:AD)),0,SUMIF([1]Nevezések!I:I,L180,[1]Nevezések!AC:AD))</f>
        <v>4</v>
      </c>
      <c r="O180" s="4">
        <f ca="1">SUMIF([1]Nevezések!$I$1:$V$1250,L180,[1]Nevezések!$V$1:$V$1250)</f>
        <v>2</v>
      </c>
      <c r="P180" s="4"/>
      <c r="Q180" s="4"/>
      <c r="R180" s="4"/>
      <c r="S180" s="4"/>
      <c r="T180" s="4"/>
    </row>
    <row r="181" spans="12:20" x14ac:dyDescent="0.3">
      <c r="L181" s="4" t="str">
        <f ca="1">IFERROR(__xludf.DUMMYFUNCTION("""COMPUTED_VALUE"""),"Gödi Németh László Általános Iskola és Alapfokú Művészeti Iskola")</f>
        <v>Gödi Németh László Általános Iskola és Alapfokú Művészeti Iskola</v>
      </c>
      <c r="M181" s="6">
        <f ca="1">IF( ISERROR(SUMIF([1]Nevezések!I:I,L181,[1]Nevezések!AB:AB)),0,SUMIF([1]Nevezések!I:I,L181,[1]Nevezések!AB:AB))</f>
        <v>0</v>
      </c>
      <c r="N181" s="6">
        <f ca="1">IF( ISERROR(SUMIF([1]Nevezések!I:I,L181,[1]Nevezések!AD:AD)),0,SUMIF([1]Nevezések!I:I,L181,[1]Nevezések!AC:AD))</f>
        <v>0</v>
      </c>
      <c r="O181" s="4">
        <f ca="1">SUMIF([1]Nevezések!$I$1:$V$1250,L181,[1]Nevezések!$V$1:$V$1250)</f>
        <v>1</v>
      </c>
      <c r="P181" s="4"/>
      <c r="Q181" s="4"/>
      <c r="R181" s="4"/>
      <c r="S181" s="4"/>
      <c r="T181" s="4"/>
    </row>
    <row r="182" spans="12:20" x14ac:dyDescent="0.3">
      <c r="L182" s="4" t="str">
        <f ca="1">IFERROR(__xludf.DUMMYFUNCTION("""COMPUTED_VALUE"""),"Pécsi Leőwey Klára Gimnázium")</f>
        <v>Pécsi Leőwey Klára Gimnázium</v>
      </c>
      <c r="M182" s="6">
        <f ca="1">IF( ISERROR(SUMIF([1]Nevezések!I:I,L182,[1]Nevezések!AB:AB)),0,SUMIF([1]Nevezések!I:I,L182,[1]Nevezések!AB:AB))</f>
        <v>1</v>
      </c>
      <c r="N182" s="6">
        <f ca="1">IF( ISERROR(SUMIF([1]Nevezések!I:I,L182,[1]Nevezések!AD:AD)),0,SUMIF([1]Nevezések!I:I,L182,[1]Nevezések!AC:AD))</f>
        <v>0</v>
      </c>
      <c r="O182" s="4">
        <f ca="1">SUMIF([1]Nevezések!$I$1:$V$1250,L182,[1]Nevezések!$V$1:$V$1250)</f>
        <v>1</v>
      </c>
      <c r="P182" s="4"/>
      <c r="Q182" s="4"/>
      <c r="R182" s="4"/>
      <c r="S182" s="4"/>
      <c r="T182" s="4"/>
    </row>
    <row r="183" spans="12:20" x14ac:dyDescent="0.3">
      <c r="L183" s="4" t="str">
        <f ca="1">IFERROR(__xludf.DUMMYFUNCTION("""COMPUTED_VALUE"""),"Rókusi Általános Iskola")</f>
        <v>Rókusi Általános Iskola</v>
      </c>
      <c r="M183" s="6">
        <f ca="1">IF( ISERROR(SUMIF([1]Nevezések!I:I,L183,[1]Nevezések!AB:AB)),0,SUMIF([1]Nevezések!I:I,L183,[1]Nevezések!AB:AB))</f>
        <v>1</v>
      </c>
      <c r="N183" s="6">
        <f ca="1">IF( ISERROR(SUMIF([1]Nevezések!I:I,L183,[1]Nevezések!AD:AD)),0,SUMIF([1]Nevezések!I:I,L183,[1]Nevezések!AC:AD))</f>
        <v>0</v>
      </c>
      <c r="O183" s="4">
        <f ca="1">SUMIF([1]Nevezések!$I$1:$V$1250,L183,[1]Nevezések!$V$1:$V$1250)</f>
        <v>1</v>
      </c>
      <c r="P183" s="4"/>
      <c r="Q183" s="4"/>
      <c r="R183" s="4"/>
      <c r="S183" s="4"/>
      <c r="T183" s="4"/>
    </row>
    <row r="184" spans="12:20" x14ac:dyDescent="0.3">
      <c r="L184" s="4" t="str">
        <f ca="1">IFERROR(__xludf.DUMMYFUNCTION("""COMPUTED_VALUE"""),"Szent Erzsébet Római Katolikus Általános Iskola")</f>
        <v>Szent Erzsébet Római Katolikus Általános Iskola</v>
      </c>
      <c r="M184" s="6">
        <f ca="1">IF( ISERROR(SUMIF([1]Nevezések!I:I,L184,[1]Nevezések!AB:AB)),0,SUMIF([1]Nevezések!I:I,L184,[1]Nevezések!AB:AB))</f>
        <v>0</v>
      </c>
      <c r="N184" s="6">
        <f ca="1">IF( ISERROR(SUMIF([1]Nevezések!I:I,L184,[1]Nevezések!AD:AD)),0,SUMIF([1]Nevezések!I:I,L184,[1]Nevezések!AC:AD))</f>
        <v>0</v>
      </c>
      <c r="O184" s="4">
        <f ca="1">SUMIF([1]Nevezések!$I$1:$V$1250,L184,[1]Nevezések!$V$1:$V$1250)</f>
        <v>1</v>
      </c>
      <c r="P184" s="4"/>
      <c r="Q184" s="4"/>
      <c r="R184" s="4"/>
      <c r="S184" s="4"/>
      <c r="T184" s="4"/>
    </row>
    <row r="185" spans="12:20" x14ac:dyDescent="0.3">
      <c r="L185" s="4" t="str">
        <f ca="1">IFERROR(__xludf.DUMMYFUNCTION("""COMPUTED_VALUE"""),"Várkonyi István Általános Iskola")</f>
        <v>Várkonyi István Általános Iskola</v>
      </c>
      <c r="M185" s="6">
        <f ca="1">IF( ISERROR(SUMIF([1]Nevezések!I:I,L185,[1]Nevezések!AB:AB)),0,SUMIF([1]Nevezések!I:I,L185,[1]Nevezések!AB:AB))</f>
        <v>0</v>
      </c>
      <c r="N185" s="6">
        <f ca="1">IF( ISERROR(SUMIF([1]Nevezések!I:I,L185,[1]Nevezések!AD:AD)),0,SUMIF([1]Nevezések!I:I,L185,[1]Nevezések!AC:AD))</f>
        <v>0</v>
      </c>
      <c r="O185" s="4">
        <f ca="1">SUMIF([1]Nevezések!$I$1:$V$1250,L185,[1]Nevezések!$V$1:$V$1250)</f>
        <v>1</v>
      </c>
      <c r="P185" s="4"/>
      <c r="Q185" s="4"/>
      <c r="R185" s="4"/>
      <c r="S185" s="4"/>
      <c r="T185" s="4"/>
    </row>
    <row r="186" spans="12:20" x14ac:dyDescent="0.3">
      <c r="L186" s="4" t="str">
        <f ca="1">IFERROR(__xludf.DUMMYFUNCTION("""COMPUTED_VALUE"""),"Százhalombattai Arany János Általános Iskola és Gimnázium")</f>
        <v>Százhalombattai Arany János Általános Iskola és Gimnázium</v>
      </c>
      <c r="M186" s="6">
        <f ca="1">IF( ISERROR(SUMIF([1]Nevezések!I:I,L186,[1]Nevezések!AB:AB)),0,SUMIF([1]Nevezések!I:I,L186,[1]Nevezések!AB:AB))</f>
        <v>0</v>
      </c>
      <c r="N186" s="6">
        <f ca="1">IF( ISERROR(SUMIF([1]Nevezések!I:I,L186,[1]Nevezések!AD:AD)),0,SUMIF([1]Nevezések!I:I,L186,[1]Nevezések!AC:AD))</f>
        <v>0</v>
      </c>
      <c r="O186" s="4">
        <f ca="1">SUMIF([1]Nevezések!$I$1:$V$1250,L186,[1]Nevezések!$V$1:$V$1250)</f>
        <v>0</v>
      </c>
      <c r="P186" s="4"/>
      <c r="Q186" s="4"/>
      <c r="R186" s="4"/>
      <c r="S186" s="4"/>
      <c r="T186" s="4"/>
    </row>
    <row r="187" spans="12:20" x14ac:dyDescent="0.3">
      <c r="L187" s="4" t="str">
        <f ca="1">IFERROR(__xludf.DUMMYFUNCTION("""COMPUTED_VALUE"""),"Dunaújvárosi SZC Kereskedelmi és Vendéglátóipari Technikum és Szakképző Iskola")</f>
        <v>Dunaújvárosi SZC Kereskedelmi és Vendéglátóipari Technikum és Szakképző Iskola</v>
      </c>
      <c r="M187" s="6">
        <f ca="1">IF( ISERROR(SUMIF([1]Nevezések!I:I,L187,[1]Nevezések!AB:AB)),0,SUMIF([1]Nevezések!I:I,L187,[1]Nevezések!AB:AB))</f>
        <v>0</v>
      </c>
      <c r="N187" s="6">
        <f ca="1">IF( ISERROR(SUMIF([1]Nevezések!I:I,L187,[1]Nevezések!AD:AD)),0,SUMIF([1]Nevezések!I:I,L187,[1]Nevezések!AC:AD))</f>
        <v>0</v>
      </c>
      <c r="O187" s="4">
        <f ca="1">SUMIF([1]Nevezések!$I$1:$V$1250,L187,[1]Nevezések!$V$1:$V$1250)</f>
        <v>0</v>
      </c>
      <c r="P187" s="4"/>
      <c r="Q187" s="4"/>
      <c r="R187" s="4"/>
      <c r="S187" s="4"/>
      <c r="T187" s="4"/>
    </row>
    <row r="188" spans="12:20" x14ac:dyDescent="0.3">
      <c r="L188" s="4" t="str">
        <f ca="1">IFERROR(__xludf.DUMMYFUNCTION("""COMPUTED_VALUE"""),"Érdi Bolyai János Általános Iskola")</f>
        <v>Érdi Bolyai János Általános Iskola</v>
      </c>
      <c r="M188" s="6">
        <f ca="1">IF( ISERROR(SUMIF([1]Nevezések!I:I,L188,[1]Nevezések!AB:AB)),0,SUMIF([1]Nevezések!I:I,L188,[1]Nevezések!AB:AB))</f>
        <v>0</v>
      </c>
      <c r="N188" s="6">
        <f ca="1">IF( ISERROR(SUMIF([1]Nevezések!I:I,L188,[1]Nevezések!AD:AD)),0,SUMIF([1]Nevezések!I:I,L188,[1]Nevezések!AC:AD))</f>
        <v>0</v>
      </c>
      <c r="O188" s="4">
        <f ca="1">SUMIF([1]Nevezések!$I$1:$V$1250,L188,[1]Nevezések!$V$1:$V$1250)</f>
        <v>1</v>
      </c>
      <c r="P188" s="4"/>
      <c r="Q188" s="4"/>
      <c r="R188" s="4"/>
      <c r="S188" s="4"/>
      <c r="T188" s="4"/>
    </row>
    <row r="189" spans="12:20" x14ac:dyDescent="0.3">
      <c r="L189" s="4" t="str">
        <f ca="1">IFERROR(__xludf.DUMMYFUNCTION("""COMPUTED_VALUE"""),"Debreceni Kazinczy Ferenc Általános Iskola és Alapfokú Művészeti Iskola")</f>
        <v>Debreceni Kazinczy Ferenc Általános Iskola és Alapfokú Művészeti Iskola</v>
      </c>
      <c r="M189" s="6">
        <f ca="1">IF( ISERROR(SUMIF([1]Nevezések!I:I,L189,[1]Nevezések!AB:AB)),0,SUMIF([1]Nevezések!I:I,L189,[1]Nevezések!AB:AB))</f>
        <v>0</v>
      </c>
      <c r="N189" s="6">
        <f ca="1">IF( ISERROR(SUMIF([1]Nevezések!I:I,L189,[1]Nevezések!AD:AD)),0,SUMIF([1]Nevezések!I:I,L189,[1]Nevezések!AC:AD))</f>
        <v>0</v>
      </c>
      <c r="O189" s="4">
        <f ca="1">SUMIF([1]Nevezések!$I$1:$V$1250,L189,[1]Nevezések!$V$1:$V$1250)</f>
        <v>1</v>
      </c>
      <c r="P189" s="4"/>
      <c r="Q189" s="4"/>
      <c r="R189" s="4"/>
      <c r="S189" s="4"/>
      <c r="T189" s="4"/>
    </row>
    <row r="190" spans="12:20" x14ac:dyDescent="0.3">
      <c r="L190" s="4" t="str">
        <f ca="1">IFERROR(__xludf.DUMMYFUNCTION("""COMPUTED_VALUE"""),"Nyíregyházi Kölcsey Ferenc Gimnázium")</f>
        <v>Nyíregyházi Kölcsey Ferenc Gimnázium</v>
      </c>
      <c r="M190" s="6">
        <f ca="1">IF( ISERROR(SUMIF([1]Nevezések!I:I,L190,[1]Nevezések!AB:AB)),0,SUMIF([1]Nevezések!I:I,L190,[1]Nevezések!AB:AB))</f>
        <v>0</v>
      </c>
      <c r="N190" s="6">
        <f ca="1">IF( ISERROR(SUMIF([1]Nevezések!I:I,L190,[1]Nevezések!AD:AD)),0,SUMIF([1]Nevezések!I:I,L190,[1]Nevezések!AC:AD))</f>
        <v>0</v>
      </c>
      <c r="O190" s="4">
        <f ca="1">SUMIF([1]Nevezések!$I$1:$V$1250,L190,[1]Nevezések!$V$1:$V$1250)</f>
        <v>0</v>
      </c>
      <c r="P190" s="4"/>
      <c r="Q190" s="4"/>
      <c r="R190" s="4"/>
      <c r="S190" s="4"/>
      <c r="T190" s="4"/>
    </row>
    <row r="191" spans="12:20" x14ac:dyDescent="0.3">
      <c r="L191" s="4" t="str">
        <f ca="1">IFERROR(__xludf.DUMMYFUNCTION("""COMPUTED_VALUE"""),"Álmos Vezér Gimnázium, Pedagógiai Szakgimnázium és Általános Iskola")</f>
        <v>Álmos Vezér Gimnázium, Pedagógiai Szakgimnázium és Általános Iskola</v>
      </c>
      <c r="M191" s="6">
        <f ca="1">IF( ISERROR(SUMIF([1]Nevezések!I:I,L191,[1]Nevezések!AB:AB)),0,SUMIF([1]Nevezések!I:I,L191,[1]Nevezések!AB:AB))</f>
        <v>0</v>
      </c>
      <c r="N191" s="6">
        <f ca="1">IF( ISERROR(SUMIF([1]Nevezések!I:I,L191,[1]Nevezések!AD:AD)),0,SUMIF([1]Nevezések!I:I,L191,[1]Nevezések!AC:AD))</f>
        <v>0</v>
      </c>
      <c r="O191" s="4">
        <f ca="1">SUMIF([1]Nevezések!$I$1:$V$1250,L191,[1]Nevezések!$V$1:$V$1250)</f>
        <v>0</v>
      </c>
      <c r="P191" s="4"/>
      <c r="Q191" s="4"/>
      <c r="R191" s="4"/>
      <c r="S191" s="4"/>
      <c r="T191" s="4"/>
    </row>
    <row r="192" spans="12:20" x14ac:dyDescent="0.3">
      <c r="L192" s="4" t="str">
        <f ca="1">IFERROR(__xludf.DUMMYFUNCTION("""COMPUTED_VALUE"""),"Tisza-parti Általános Iskola")</f>
        <v>Tisza-parti Általános Iskola</v>
      </c>
      <c r="M192" s="6">
        <f ca="1">IF( ISERROR(SUMIF([1]Nevezések!I:I,L192,[1]Nevezések!AB:AB)),0,SUMIF([1]Nevezések!I:I,L192,[1]Nevezések!AB:AB))</f>
        <v>0</v>
      </c>
      <c r="N192" s="6">
        <f ca="1">IF( ISERROR(SUMIF([1]Nevezések!I:I,L192,[1]Nevezések!AD:AD)),0,SUMIF([1]Nevezések!I:I,L192,[1]Nevezések!AC:AD))</f>
        <v>0</v>
      </c>
      <c r="O192" s="4">
        <f ca="1">SUMIF([1]Nevezések!$I$1:$V$1250,L192,[1]Nevezések!$V$1:$V$1250)</f>
        <v>1</v>
      </c>
      <c r="P192" s="4"/>
      <c r="Q192" s="4"/>
      <c r="R192" s="4"/>
      <c r="S192" s="4"/>
      <c r="T192" s="4"/>
    </row>
    <row r="193" spans="12:20" x14ac:dyDescent="0.3">
      <c r="L193" s="4" t="str">
        <f ca="1">IFERROR(__xludf.DUMMYFUNCTION("""COMPUTED_VALUE"""),"Gödöllői Református Líceum Gimnázium")</f>
        <v>Gödöllői Református Líceum Gimnázium</v>
      </c>
      <c r="M193" s="6">
        <f ca="1">IF( ISERROR(SUMIF([1]Nevezések!I:I,L193,[1]Nevezések!AB:AB)),0,SUMIF([1]Nevezések!I:I,L193,[1]Nevezések!AB:AB))</f>
        <v>0</v>
      </c>
      <c r="N193" s="6">
        <f ca="1">IF( ISERROR(SUMIF([1]Nevezések!I:I,L193,[1]Nevezések!AD:AD)),0,SUMIF([1]Nevezések!I:I,L193,[1]Nevezések!AC:AD))</f>
        <v>0</v>
      </c>
      <c r="O193" s="4">
        <f ca="1">SUMIF([1]Nevezések!$I$1:$V$1250,L193,[1]Nevezések!$V$1:$V$1250)</f>
        <v>0</v>
      </c>
      <c r="P193" s="4"/>
      <c r="Q193" s="4"/>
      <c r="R193" s="4"/>
      <c r="S193" s="4"/>
      <c r="T193" s="4"/>
    </row>
    <row r="194" spans="12:20" x14ac:dyDescent="0.3">
      <c r="L194" s="4" t="str">
        <f ca="1">IFERROR(__xludf.DUMMYFUNCTION("""COMPUTED_VALUE"""),"Kaposvári Csokonai Vitéz Mihály Általános Iskola, Gimnázium és Szakgimnázium")</f>
        <v>Kaposvári Csokonai Vitéz Mihály Általános Iskola, Gimnázium és Szakgimnázium</v>
      </c>
      <c r="M194" s="6">
        <f ca="1">IF( ISERROR(SUMIF([1]Nevezések!I:I,L194,[1]Nevezések!AB:AB)),0,SUMIF([1]Nevezések!I:I,L194,[1]Nevezések!AB:AB))</f>
        <v>0</v>
      </c>
      <c r="N194" s="6">
        <f ca="1">IF( ISERROR(SUMIF([1]Nevezések!I:I,L194,[1]Nevezések!AD:AD)),0,SUMIF([1]Nevezések!I:I,L194,[1]Nevezések!AC:AD))</f>
        <v>0</v>
      </c>
      <c r="O194" s="4">
        <f ca="1">SUMIF([1]Nevezések!$I$1:$V$1250,L194,[1]Nevezések!$V$1:$V$1250)</f>
        <v>0</v>
      </c>
      <c r="P194" s="4"/>
      <c r="Q194" s="4"/>
      <c r="R194" s="4"/>
      <c r="S194" s="4"/>
      <c r="T194" s="4"/>
    </row>
    <row r="195" spans="12:20" x14ac:dyDescent="0.3">
      <c r="L195" s="4" t="str">
        <f ca="1">IFERROR(__xludf.DUMMYFUNCTION("""COMPUTED_VALUE"""),"Boldog Brenner János Általános Iskola és Gimnázium")</f>
        <v>Boldog Brenner János Általános Iskola és Gimnázium</v>
      </c>
      <c r="M195" s="6">
        <f ca="1">IF( ISERROR(SUMIF([1]Nevezések!I:I,L195,[1]Nevezések!AB:AB)),0,SUMIF([1]Nevezések!I:I,L195,[1]Nevezések!AB:AB))</f>
        <v>0</v>
      </c>
      <c r="N195" s="6">
        <f ca="1">IF( ISERROR(SUMIF([1]Nevezések!I:I,L195,[1]Nevezések!AD:AD)),0,SUMIF([1]Nevezések!I:I,L195,[1]Nevezések!AC:AD))</f>
        <v>0</v>
      </c>
      <c r="O195" s="4">
        <f ca="1">SUMIF([1]Nevezések!$I$1:$V$1250,L195,[1]Nevezések!$V$1:$V$1250)</f>
        <v>0</v>
      </c>
      <c r="P195" s="4"/>
      <c r="Q195" s="4"/>
      <c r="R195" s="4"/>
      <c r="S195" s="4"/>
      <c r="T195" s="4"/>
    </row>
    <row r="196" spans="12:20" x14ac:dyDescent="0.3">
      <c r="L196" s="4" t="str">
        <f ca="1">IFERROR(__xludf.DUMMYFUNCTION("""COMPUTED_VALUE"""),"Békéscsabai Belvárosi Általános Iskola és Gimnázium")</f>
        <v>Békéscsabai Belvárosi Általános Iskola és Gimnázium</v>
      </c>
      <c r="M196" s="6">
        <f ca="1">IF( ISERROR(SUMIF([1]Nevezések!I:I,L196,[1]Nevezések!AB:AB)),0,SUMIF([1]Nevezések!I:I,L196,[1]Nevezések!AB:AB))</f>
        <v>0</v>
      </c>
      <c r="N196" s="6">
        <f ca="1">IF( ISERROR(SUMIF([1]Nevezések!I:I,L196,[1]Nevezések!AD:AD)),0,SUMIF([1]Nevezések!I:I,L196,[1]Nevezések!AC:AD))</f>
        <v>0</v>
      </c>
      <c r="O196" s="4">
        <f ca="1">SUMIF([1]Nevezések!$I$1:$V$1250,L196,[1]Nevezések!$V$1:$V$1250)</f>
        <v>1</v>
      </c>
      <c r="P196" s="4"/>
      <c r="Q196" s="4"/>
      <c r="R196" s="4"/>
      <c r="S196" s="4"/>
      <c r="T196" s="4"/>
    </row>
    <row r="197" spans="12:20" x14ac:dyDescent="0.3">
      <c r="L197" s="4" t="str">
        <f ca="1">IFERROR(__xludf.DUMMYFUNCTION("""COMPUTED_VALUE"""),"Budapest I. Kerületi Szilágyi Erzsébet Gimnázium")</f>
        <v>Budapest I. Kerületi Szilágyi Erzsébet Gimnázium</v>
      </c>
      <c r="M197" s="6">
        <f ca="1">IF( ISERROR(SUMIF([1]Nevezések!I:I,L197,[1]Nevezések!AB:AB)),0,SUMIF([1]Nevezések!I:I,L197,[1]Nevezések!AB:AB))</f>
        <v>0</v>
      </c>
      <c r="N197" s="6">
        <f ca="1">IF( ISERROR(SUMIF([1]Nevezések!I:I,L197,[1]Nevezések!AD:AD)),0,SUMIF([1]Nevezések!I:I,L197,[1]Nevezések!AC:AD))</f>
        <v>0</v>
      </c>
      <c r="O197" s="4">
        <f ca="1">SUMIF([1]Nevezések!$I$1:$V$1250,L197,[1]Nevezések!$V$1:$V$1250)</f>
        <v>1</v>
      </c>
      <c r="P197" s="4"/>
      <c r="Q197" s="4"/>
      <c r="R197" s="4"/>
      <c r="S197" s="4"/>
      <c r="T197" s="4"/>
    </row>
    <row r="198" spans="12:20" x14ac:dyDescent="0.3">
      <c r="L198" s="4" t="str">
        <f ca="1">IFERROR(__xludf.DUMMYFUNCTION("""COMPUTED_VALUE"""),"Budapest XX. Kerületi Kossuth Lajos Gimnázium")</f>
        <v>Budapest XX. Kerületi Kossuth Lajos Gimnázium</v>
      </c>
      <c r="M198" s="6">
        <f ca="1">IF( ISERROR(SUMIF([1]Nevezések!I:I,L198,[1]Nevezések!AB:AB)),0,SUMIF([1]Nevezések!I:I,L198,[1]Nevezések!AB:AB))</f>
        <v>0</v>
      </c>
      <c r="N198" s="6">
        <f ca="1">IF( ISERROR(SUMIF([1]Nevezések!I:I,L198,[1]Nevezések!AD:AD)),0,SUMIF([1]Nevezések!I:I,L198,[1]Nevezések!AC:AD))</f>
        <v>0</v>
      </c>
      <c r="O198" s="4">
        <f ca="1">SUMIF([1]Nevezések!$I$1:$V$1250,L198,[1]Nevezések!$V$1:$V$1250)</f>
        <v>1</v>
      </c>
      <c r="P198" s="4"/>
      <c r="Q198" s="4"/>
      <c r="R198" s="4"/>
      <c r="S198" s="4"/>
      <c r="T198" s="4"/>
    </row>
    <row r="199" spans="12:20" x14ac:dyDescent="0.3">
      <c r="L199" s="4" t="str">
        <f ca="1">IFERROR(__xludf.DUMMYFUNCTION("""COMPUTED_VALUE"""),"Szent László Görögkatolikus Gimnázium és Technikum")</f>
        <v>Szent László Görögkatolikus Gimnázium és Technikum</v>
      </c>
      <c r="M199" s="6">
        <f ca="1">IF( ISERROR(SUMIF([1]Nevezések!I:I,L199,[1]Nevezések!AB:AB)),0,SUMIF([1]Nevezések!I:I,L199,[1]Nevezések!AB:AB))</f>
        <v>0</v>
      </c>
      <c r="N199" s="6">
        <f ca="1">IF( ISERROR(SUMIF([1]Nevezések!I:I,L199,[1]Nevezések!AD:AD)),0,SUMIF([1]Nevezések!I:I,L199,[1]Nevezések!AC:AD))</f>
        <v>0</v>
      </c>
      <c r="O199" s="4">
        <f ca="1">SUMIF([1]Nevezések!$I$1:$V$1250,L199,[1]Nevezések!$V$1:$V$1250)</f>
        <v>1</v>
      </c>
      <c r="P199" s="4"/>
      <c r="Q199" s="4"/>
      <c r="R199" s="4"/>
      <c r="S199" s="4"/>
      <c r="T199" s="4"/>
    </row>
    <row r="200" spans="12:20" x14ac:dyDescent="0.3">
      <c r="L200" s="4" t="str">
        <f ca="1">IFERROR(__xludf.DUMMYFUNCTION("""COMPUTED_VALUE"""),"Veres Pálné Gimnázium")</f>
        <v>Veres Pálné Gimnázium</v>
      </c>
      <c r="M200" s="6">
        <f ca="1">IF( ISERROR(SUMIF([1]Nevezések!I:I,L200,[1]Nevezések!AB:AB)),0,SUMIF([1]Nevezések!I:I,L200,[1]Nevezések!AB:AB))</f>
        <v>0</v>
      </c>
      <c r="N200" s="6">
        <f ca="1">IF( ISERROR(SUMIF([1]Nevezések!I:I,L200,[1]Nevezések!AD:AD)),0,SUMIF([1]Nevezések!I:I,L200,[1]Nevezések!AC:AD))</f>
        <v>0</v>
      </c>
      <c r="O200" s="4">
        <f ca="1">SUMIF([1]Nevezések!$I$1:$V$1250,L200,[1]Nevezések!$V$1:$V$1250)</f>
        <v>0</v>
      </c>
      <c r="P200" s="4"/>
      <c r="Q200" s="4"/>
      <c r="R200" s="4"/>
      <c r="S200" s="4"/>
      <c r="T200" s="4"/>
    </row>
    <row r="201" spans="12:20" x14ac:dyDescent="0.3">
      <c r="L201" s="4" t="str">
        <f ca="1">IFERROR(__xludf.DUMMYFUNCTION("""COMPUTED_VALUE"""),"Batsányi János Gimnázium és Kollégium")</f>
        <v>Batsányi János Gimnázium és Kollégium</v>
      </c>
      <c r="M201" s="6">
        <f ca="1">IF( ISERROR(SUMIF([1]Nevezések!I:I,L201,[1]Nevezések!AB:AB)),0,SUMIF([1]Nevezések!I:I,L201,[1]Nevezések!AB:AB))</f>
        <v>0</v>
      </c>
      <c r="N201" s="6">
        <f ca="1">IF( ISERROR(SUMIF([1]Nevezések!I:I,L201,[1]Nevezések!AD:AD)),0,SUMIF([1]Nevezések!I:I,L201,[1]Nevezések!AC:AD))</f>
        <v>0</v>
      </c>
      <c r="O201" s="4">
        <f ca="1">SUMIF([1]Nevezések!$I$1:$V$1250,L201,[1]Nevezések!$V$1:$V$1250)</f>
        <v>1</v>
      </c>
      <c r="P201" s="4"/>
      <c r="Q201" s="4"/>
      <c r="R201" s="4"/>
      <c r="S201" s="4"/>
      <c r="T201" s="4"/>
    </row>
    <row r="202" spans="12:20" x14ac:dyDescent="0.3">
      <c r="L202" s="4" t="str">
        <f ca="1">IFERROR(__xludf.DUMMYFUNCTION("""COMPUTED_VALUE"""),"Kispesti Puskás Ferenc Általános Iskola")</f>
        <v>Kispesti Puskás Ferenc Általános Iskola</v>
      </c>
      <c r="M202" s="6">
        <f ca="1">IF( ISERROR(SUMIF([1]Nevezések!I:I,L202,[1]Nevezések!AB:AB)),0,SUMIF([1]Nevezések!I:I,L202,[1]Nevezések!AB:AB))</f>
        <v>0</v>
      </c>
      <c r="N202" s="6">
        <f ca="1">IF( ISERROR(SUMIF([1]Nevezések!I:I,L202,[1]Nevezések!AD:AD)),0,SUMIF([1]Nevezések!I:I,L202,[1]Nevezések!AC:AD))</f>
        <v>0</v>
      </c>
      <c r="O202" s="4">
        <f ca="1">SUMIF([1]Nevezések!$I$1:$V$1250,L202,[1]Nevezések!$V$1:$V$1250)</f>
        <v>0</v>
      </c>
      <c r="P202" s="4"/>
      <c r="Q202" s="4"/>
      <c r="R202" s="4"/>
      <c r="S202" s="4"/>
      <c r="T202" s="4"/>
    </row>
    <row r="203" spans="12:20" x14ac:dyDescent="0.3">
      <c r="L203" s="4" t="str">
        <f ca="1">IFERROR(__xludf.DUMMYFUNCTION("""COMPUTED_VALUE"""),"Nyíregyházi Evangélikus Kossuth Lajos Gimnázium")</f>
        <v>Nyíregyházi Evangélikus Kossuth Lajos Gimnázium</v>
      </c>
      <c r="M203" s="6">
        <f ca="1">IF( ISERROR(SUMIF([1]Nevezések!I:I,L203,[1]Nevezések!AB:AB)),0,SUMIF([1]Nevezések!I:I,L203,[1]Nevezések!AB:AB))</f>
        <v>0</v>
      </c>
      <c r="N203" s="6">
        <f ca="1">IF( ISERROR(SUMIF([1]Nevezések!I:I,L203,[1]Nevezések!AD:AD)),0,SUMIF([1]Nevezések!I:I,L203,[1]Nevezések!AC:AD))</f>
        <v>0</v>
      </c>
      <c r="O203" s="4">
        <f ca="1">SUMIF([1]Nevezések!$I$1:$V$1250,L203,[1]Nevezések!$V$1:$V$1250)</f>
        <v>0</v>
      </c>
      <c r="P203" s="4"/>
      <c r="Q203" s="4"/>
      <c r="R203" s="4"/>
      <c r="S203" s="4"/>
      <c r="T203" s="4"/>
    </row>
    <row r="204" spans="12:20" x14ac:dyDescent="0.3">
      <c r="L204" s="4" t="str">
        <f ca="1">IFERROR(__xludf.DUMMYFUNCTION("""COMPUTED_VALUE"""),"Budapesti Fazekas Mihály Gyakorló Általános Iskola és Gimnázium")</f>
        <v>Budapesti Fazekas Mihály Gyakorló Általános Iskola és Gimnázium</v>
      </c>
      <c r="M204" s="6">
        <f ca="1">IF( ISERROR(SUMIF([1]Nevezések!I:I,L204,[1]Nevezések!AB:AB)),0,SUMIF([1]Nevezések!I:I,L204,[1]Nevezések!AB:AB))</f>
        <v>0</v>
      </c>
      <c r="N204" s="6">
        <f ca="1">IF( ISERROR(SUMIF([1]Nevezések!I:I,L204,[1]Nevezések!AD:AD)),0,SUMIF([1]Nevezések!I:I,L204,[1]Nevezések!AC:AD))</f>
        <v>0</v>
      </c>
      <c r="O204" s="4">
        <f ca="1">SUMIF([1]Nevezések!$I$1:$V$1250,L204,[1]Nevezések!$V$1:$V$1250)</f>
        <v>0</v>
      </c>
      <c r="P204" s="4"/>
      <c r="Q204" s="4"/>
      <c r="R204" s="4"/>
      <c r="S204" s="4"/>
      <c r="T204" s="4"/>
    </row>
    <row r="205" spans="12:20" x14ac:dyDescent="0.3">
      <c r="L205" s="4" t="str">
        <f ca="1">IFERROR(__xludf.DUMMYFUNCTION("""COMPUTED_VALUE"""),"Soproni Német Nemzetiségi Általános Iskola - Deutsche Nationalitätenschule Ödenburg")</f>
        <v>Soproni Német Nemzetiségi Általános Iskola - Deutsche Nationalitätenschule Ödenburg</v>
      </c>
      <c r="M205" s="6">
        <f ca="1">IF( ISERROR(SUMIF([1]Nevezések!I:I,L205,[1]Nevezések!AB:AB)),0,SUMIF([1]Nevezések!I:I,L205,[1]Nevezések!AB:AB))</f>
        <v>0</v>
      </c>
      <c r="N205" s="6">
        <f ca="1">IF( ISERROR(SUMIF([1]Nevezések!I:I,L205,[1]Nevezések!AD:AD)),0,SUMIF([1]Nevezések!I:I,L205,[1]Nevezések!AC:AD))</f>
        <v>0</v>
      </c>
      <c r="O205" s="4">
        <f ca="1">SUMIF([1]Nevezések!$I$1:$V$1250,L205,[1]Nevezések!$V$1:$V$1250)</f>
        <v>0</v>
      </c>
      <c r="P205" s="4"/>
      <c r="Q205" s="4"/>
      <c r="R205" s="4"/>
      <c r="S205" s="4"/>
      <c r="T205" s="4"/>
    </row>
    <row r="206" spans="12:20" x14ac:dyDescent="0.3">
      <c r="L206" s="4" t="str">
        <f ca="1">IFERROR(__xludf.DUMMYFUNCTION("""COMPUTED_VALUE"""),"Pápai Református Kollégium Gimnáziuma, Művészeti Szakgimnáziuma és Diákotthona")</f>
        <v>Pápai Református Kollégium Gimnáziuma, Művészeti Szakgimnáziuma és Diákotthona</v>
      </c>
      <c r="M206" s="6">
        <f ca="1">IF( ISERROR(SUMIF([1]Nevezések!I:I,L206,[1]Nevezések!AB:AB)),0,SUMIF([1]Nevezések!I:I,L206,[1]Nevezések!AB:AB))</f>
        <v>0</v>
      </c>
      <c r="N206" s="6">
        <f ca="1">IF( ISERROR(SUMIF([1]Nevezések!I:I,L206,[1]Nevezések!AD:AD)),0,SUMIF([1]Nevezések!I:I,L206,[1]Nevezések!AC:AD))</f>
        <v>0</v>
      </c>
      <c r="O206" s="4">
        <f ca="1">SUMIF([1]Nevezések!$I$1:$V$1250,L206,[1]Nevezések!$V$1:$V$1250)</f>
        <v>1</v>
      </c>
      <c r="P206" s="4"/>
      <c r="Q206" s="4"/>
      <c r="R206" s="4"/>
      <c r="S206" s="4"/>
      <c r="T206" s="4"/>
    </row>
    <row r="207" spans="12:20" x14ac:dyDescent="0.3">
      <c r="L207" s="4" t="str">
        <f ca="1">IFERROR(__xludf.DUMMYFUNCTION("""COMPUTED_VALUE"""),"Karolina Óvoda, Általános Iskola, Gimnázium, Alapfokú Művészeti Iskola és Kollégium")</f>
        <v>Karolina Óvoda, Általános Iskola, Gimnázium, Alapfokú Művészeti Iskola és Kollégium</v>
      </c>
      <c r="M207" s="6">
        <f ca="1">IF( ISERROR(SUMIF([1]Nevezések!I:I,L207,[1]Nevezések!AB:AB)),0,SUMIF([1]Nevezések!I:I,L207,[1]Nevezések!AB:AB))</f>
        <v>0</v>
      </c>
      <c r="N207" s="6">
        <f ca="1">IF( ISERROR(SUMIF([1]Nevezések!I:I,L207,[1]Nevezések!AD:AD)),0,SUMIF([1]Nevezések!I:I,L207,[1]Nevezések!AC:AD))</f>
        <v>0</v>
      </c>
      <c r="O207" s="4">
        <f ca="1">SUMIF([1]Nevezések!$I$1:$V$1250,L207,[1]Nevezések!$V$1:$V$1250)</f>
        <v>0</v>
      </c>
      <c r="P207" s="4"/>
      <c r="Q207" s="4"/>
      <c r="R207" s="4"/>
      <c r="S207" s="4"/>
      <c r="T207" s="4"/>
    </row>
    <row r="208" spans="12:20" x14ac:dyDescent="0.3">
      <c r="L208" s="4" t="str">
        <f ca="1">IFERROR(__xludf.DUMMYFUNCTION("""COMPUTED_VALUE"""),"Budapest IX. Kerületi Molnár Ferenc Magyar-Angol Két Tanítási Nyelvű Általános Iskola")</f>
        <v>Budapest IX. Kerületi Molnár Ferenc Magyar-Angol Két Tanítási Nyelvű Általános Iskola</v>
      </c>
      <c r="M208" s="6">
        <f ca="1">IF( ISERROR(SUMIF([1]Nevezések!I:I,L208,[1]Nevezések!AB:AB)),0,SUMIF([1]Nevezések!I:I,L208,[1]Nevezések!AB:AB))</f>
        <v>0</v>
      </c>
      <c r="N208" s="6">
        <f ca="1">IF( ISERROR(SUMIF([1]Nevezések!I:I,L208,[1]Nevezések!AD:AD)),0,SUMIF([1]Nevezések!I:I,L208,[1]Nevezések!AC:AD))</f>
        <v>0</v>
      </c>
      <c r="O208" s="4">
        <f ca="1">SUMIF([1]Nevezések!$I$1:$V$1250,L208,[1]Nevezések!$V$1:$V$1250)</f>
        <v>0</v>
      </c>
      <c r="P208" s="4"/>
      <c r="Q208" s="4"/>
      <c r="R208" s="4"/>
      <c r="S208" s="4"/>
      <c r="T208" s="4"/>
    </row>
    <row r="209" spans="12:20" x14ac:dyDescent="0.3">
      <c r="L209" s="4" t="str">
        <f ca="1">IFERROR(__xludf.DUMMYFUNCTION("""COMPUTED_VALUE"""),"Újpesti Könyves Kálmán Gimnázium")</f>
        <v>Újpesti Könyves Kálmán Gimnázium</v>
      </c>
      <c r="M209" s="6">
        <f ca="1">IF( ISERROR(SUMIF([1]Nevezések!I:I,L209,[1]Nevezések!AB:AB)),0,SUMIF([1]Nevezések!I:I,L209,[1]Nevezések!AB:AB))</f>
        <v>0</v>
      </c>
      <c r="N209" s="6">
        <f ca="1">IF( ISERROR(SUMIF([1]Nevezések!I:I,L209,[1]Nevezések!AD:AD)),0,SUMIF([1]Nevezések!I:I,L209,[1]Nevezések!AC:AD))</f>
        <v>0</v>
      </c>
      <c r="O209" s="4">
        <f ca="1">SUMIF([1]Nevezések!$I$1:$V$1250,L209,[1]Nevezések!$V$1:$V$1250)</f>
        <v>1</v>
      </c>
      <c r="P209" s="4"/>
      <c r="Q209" s="4"/>
      <c r="R209" s="4"/>
      <c r="S209" s="4"/>
      <c r="T209" s="4"/>
    </row>
    <row r="210" spans="12:20" x14ac:dyDescent="0.3">
      <c r="L210" s="4" t="str">
        <f ca="1">IFERROR(__xludf.DUMMYFUNCTION("""COMPUTED_VALUE"""),"Székesfehérvári Teleki Blanka Gimnázium és Általános Iskola")</f>
        <v>Székesfehérvári Teleki Blanka Gimnázium és Általános Iskola</v>
      </c>
      <c r="M210" s="6">
        <f ca="1">IF( ISERROR(SUMIF([1]Nevezések!I:I,L210,[1]Nevezések!AB:AB)),0,SUMIF([1]Nevezések!I:I,L210,[1]Nevezések!AB:AB))</f>
        <v>0</v>
      </c>
      <c r="N210" s="6">
        <f ca="1">IF( ISERROR(SUMIF([1]Nevezések!I:I,L210,[1]Nevezések!AD:AD)),0,SUMIF([1]Nevezések!I:I,L210,[1]Nevezések!AC:AD))</f>
        <v>0</v>
      </c>
      <c r="O210" s="4">
        <f ca="1">SUMIF([1]Nevezések!$I$1:$V$1250,L210,[1]Nevezések!$V$1:$V$1250)</f>
        <v>1</v>
      </c>
      <c r="P210" s="4"/>
      <c r="Q210" s="4"/>
      <c r="R210" s="4"/>
      <c r="S210" s="4"/>
      <c r="T210" s="4"/>
    </row>
    <row r="211" spans="12:20" x14ac:dyDescent="0.3">
      <c r="L211" s="4" t="str">
        <f ca="1">IFERROR(__xludf.DUMMYFUNCTION("""COMPUTED_VALUE"""),"Dugonics András Piarista Gimnázium, Alapfokú Művészeti Iskola és Kollégium")</f>
        <v>Dugonics András Piarista Gimnázium, Alapfokú Művészeti Iskola és Kollégium</v>
      </c>
      <c r="M211" s="6">
        <f ca="1">IF( ISERROR(SUMIF([1]Nevezések!I:I,L211,[1]Nevezések!AB:AB)),0,SUMIF([1]Nevezések!I:I,L211,[1]Nevezések!AB:AB))</f>
        <v>0</v>
      </c>
      <c r="N211" s="6">
        <f ca="1">IF( ISERROR(SUMIF([1]Nevezések!I:I,L211,[1]Nevezések!AD:AD)),0,SUMIF([1]Nevezések!I:I,L211,[1]Nevezések!AC:AD))</f>
        <v>0</v>
      </c>
      <c r="O211" s="4">
        <f ca="1">SUMIF([1]Nevezések!$I$1:$V$1250,L211,[1]Nevezések!$V$1:$V$1250)</f>
        <v>2</v>
      </c>
      <c r="P211" s="4"/>
      <c r="Q211" s="4"/>
      <c r="R211" s="4"/>
      <c r="S211" s="4"/>
      <c r="T211" s="4"/>
    </row>
    <row r="212" spans="12:20" x14ac:dyDescent="0.3">
      <c r="L212" s="4" t="str">
        <f ca="1">IFERROR(__xludf.DUMMYFUNCTION("""COMPUTED_VALUE"""),"Vas Vármegyei SZC Gépipari és Informatikai Technikum")</f>
        <v>Vas Vármegyei SZC Gépipari és Informatikai Technikum</v>
      </c>
      <c r="M212" s="6">
        <f ca="1">IF( ISERROR(SUMIF([1]Nevezések!I:I,L212,[1]Nevezések!AB:AB)),0,SUMIF([1]Nevezések!I:I,L212,[1]Nevezések!AB:AB))</f>
        <v>0</v>
      </c>
      <c r="N212" s="6">
        <f ca="1">IF( ISERROR(SUMIF([1]Nevezések!I:I,L212,[1]Nevezések!AD:AD)),0,SUMIF([1]Nevezések!I:I,L212,[1]Nevezések!AC:AD))</f>
        <v>0</v>
      </c>
      <c r="O212" s="4">
        <f ca="1">SUMIF([1]Nevezések!$I$1:$V$1250,L212,[1]Nevezések!$V$1:$V$1250)</f>
        <v>1</v>
      </c>
      <c r="P212" s="4"/>
      <c r="Q212" s="4"/>
      <c r="R212" s="4"/>
      <c r="S212" s="4"/>
      <c r="T212" s="4"/>
    </row>
    <row r="213" spans="12:20" x14ac:dyDescent="0.3">
      <c r="L213" s="4" t="str">
        <f ca="1">IFERROR(__xludf.DUMMYFUNCTION("""COMPUTED_VALUE"""),"Szombathelyi Reguly Antal Nyelvoktató Nemzetiségi Általános Iskola")</f>
        <v>Szombathelyi Reguly Antal Nyelvoktató Nemzetiségi Általános Iskola</v>
      </c>
      <c r="M213" s="6">
        <f ca="1">IF( ISERROR(SUMIF([1]Nevezések!I:I,L213,[1]Nevezések!AB:AB)),0,SUMIF([1]Nevezések!I:I,L213,[1]Nevezések!AB:AB))</f>
        <v>0</v>
      </c>
      <c r="N213" s="6">
        <f ca="1">IF( ISERROR(SUMIF([1]Nevezések!I:I,L213,[1]Nevezések!AD:AD)),0,SUMIF([1]Nevezések!I:I,L213,[1]Nevezések!AC:AD))</f>
        <v>0</v>
      </c>
      <c r="O213" s="4">
        <f ca="1">SUMIF([1]Nevezések!$I$1:$V$1250,L213,[1]Nevezések!$V$1:$V$1250)</f>
        <v>0</v>
      </c>
      <c r="P213" s="4"/>
      <c r="Q213" s="4"/>
      <c r="R213" s="4"/>
      <c r="S213" s="4"/>
      <c r="T213" s="4"/>
    </row>
    <row r="214" spans="12:20" x14ac:dyDescent="0.3">
      <c r="L214" s="4" t="str">
        <f ca="1">IFERROR(__xludf.DUMMYFUNCTION("""COMPUTED_VALUE"""),"Szolnoki SZC Pálfy - Vízügyi Technikum")</f>
        <v>Szolnoki SZC Pálfy - Vízügyi Technikum</v>
      </c>
      <c r="M214" s="6">
        <f ca="1">IF( ISERROR(SUMIF([1]Nevezések!I:I,L214,[1]Nevezések!AB:AB)),0,SUMIF([1]Nevezések!I:I,L214,[1]Nevezések!AB:AB))</f>
        <v>0</v>
      </c>
      <c r="N214" s="6">
        <f ca="1">IF( ISERROR(SUMIF([1]Nevezések!I:I,L214,[1]Nevezések!AD:AD)),0,SUMIF([1]Nevezések!I:I,L214,[1]Nevezések!AC:AD))</f>
        <v>2</v>
      </c>
      <c r="O214" s="4">
        <f ca="1">SUMIF([1]Nevezések!$I$1:$V$1250,L214,[1]Nevezések!$V$1:$V$1250)</f>
        <v>0</v>
      </c>
      <c r="P214" s="4"/>
      <c r="Q214" s="4"/>
      <c r="R214" s="4"/>
      <c r="S214" s="4"/>
      <c r="T214" s="4"/>
    </row>
    <row r="215" spans="12:20" x14ac:dyDescent="0.3">
      <c r="L215" s="4" t="str">
        <f ca="1">IFERROR(__xludf.DUMMYFUNCTION("""COMPUTED_VALUE"""),"Szombathelyi Nagy Lajos Gimnázium")</f>
        <v>Szombathelyi Nagy Lajos Gimnázium</v>
      </c>
      <c r="M215" s="6">
        <f ca="1">IF( ISERROR(SUMIF([1]Nevezések!I:I,L215,[1]Nevezések!AB:AB)),0,SUMIF([1]Nevezések!I:I,L215,[1]Nevezések!AB:AB))</f>
        <v>0</v>
      </c>
      <c r="N215" s="6">
        <f ca="1">IF( ISERROR(SUMIF([1]Nevezések!I:I,L215,[1]Nevezések!AD:AD)),0,SUMIF([1]Nevezések!I:I,L215,[1]Nevezések!AC:AD))</f>
        <v>0</v>
      </c>
      <c r="O215" s="4">
        <f ca="1">SUMIF([1]Nevezések!$I$1:$V$1250,L215,[1]Nevezések!$V$1:$V$1250)</f>
        <v>3</v>
      </c>
      <c r="P215" s="4"/>
      <c r="Q215" s="4"/>
      <c r="R215" s="4"/>
      <c r="S215" s="4"/>
      <c r="T215" s="4"/>
    </row>
    <row r="216" spans="12:20" x14ac:dyDescent="0.3">
      <c r="L216" s="4" t="str">
        <f ca="1">IFERROR(__xludf.DUMMYFUNCTION("""COMPUTED_VALUE"""),"Kenderföld-Somági Általános Iskola")</f>
        <v>Kenderföld-Somági Általános Iskola</v>
      </c>
      <c r="M216" s="6">
        <f ca="1">IF( ISERROR(SUMIF([1]Nevezések!I:I,L216,[1]Nevezések!AB:AB)),0,SUMIF([1]Nevezések!I:I,L216,[1]Nevezések!AB:AB))</f>
        <v>0</v>
      </c>
      <c r="N216" s="6">
        <f ca="1">IF( ISERROR(SUMIF([1]Nevezések!I:I,L216,[1]Nevezések!AD:AD)),0,SUMIF([1]Nevezések!I:I,L216,[1]Nevezések!AC:AD))</f>
        <v>0</v>
      </c>
      <c r="O216" s="4">
        <f ca="1">SUMIF([1]Nevezések!$I$1:$V$1250,L216,[1]Nevezések!$V$1:$V$1250)</f>
        <v>0</v>
      </c>
      <c r="P216" s="4"/>
      <c r="Q216" s="4"/>
      <c r="R216" s="4"/>
      <c r="S216" s="4"/>
      <c r="T216" s="4"/>
    </row>
    <row r="217" spans="12:20" x14ac:dyDescent="0.3">
      <c r="L217" s="4" t="str">
        <f ca="1">IFERROR(__xludf.DUMMYFUNCTION("""COMPUTED_VALUE"""),"Felsővárosi Általános Iskola")</f>
        <v>Felsővárosi Általános Iskola</v>
      </c>
      <c r="M217" s="6">
        <f ca="1">IF( ISERROR(SUMIF([1]Nevezések!I:I,L217,[1]Nevezések!AB:AB)),0,SUMIF([1]Nevezések!I:I,L217,[1]Nevezések!AB:AB))</f>
        <v>0</v>
      </c>
      <c r="N217" s="6">
        <f ca="1">IF( ISERROR(SUMIF([1]Nevezések!I:I,L217,[1]Nevezések!AD:AD)),0,SUMIF([1]Nevezések!I:I,L217,[1]Nevezések!AC:AD))</f>
        <v>0</v>
      </c>
      <c r="O217" s="4">
        <f ca="1">SUMIF([1]Nevezések!$I$1:$V$1250,L217,[1]Nevezések!$V$1:$V$1250)</f>
        <v>0</v>
      </c>
      <c r="P217" s="4"/>
      <c r="Q217" s="4"/>
      <c r="R217" s="4"/>
      <c r="S217" s="4"/>
      <c r="T217" s="4"/>
    </row>
    <row r="218" spans="12:20" x14ac:dyDescent="0.3">
      <c r="L218" s="4" t="str">
        <f ca="1">IFERROR(__xludf.DUMMYFUNCTION("""COMPUTED_VALUE"""),"Dunaújvárosi Petőfi Sándor Általános Iskola")</f>
        <v>Dunaújvárosi Petőfi Sándor Általános Iskola</v>
      </c>
      <c r="M218" s="6">
        <f ca="1">IF( ISERROR(SUMIF([1]Nevezések!I:I,L218,[1]Nevezések!AB:AB)),0,SUMIF([1]Nevezések!I:I,L218,[1]Nevezések!AB:AB))</f>
        <v>0</v>
      </c>
      <c r="N218" s="6">
        <f ca="1">IF( ISERROR(SUMIF([1]Nevezések!I:I,L218,[1]Nevezések!AD:AD)),0,SUMIF([1]Nevezések!I:I,L218,[1]Nevezések!AC:AD))</f>
        <v>0</v>
      </c>
      <c r="O218" s="4">
        <f ca="1">SUMIF([1]Nevezések!$I$1:$V$1250,L218,[1]Nevezések!$V$1:$V$1250)</f>
        <v>0</v>
      </c>
      <c r="P218" s="4"/>
      <c r="Q218" s="4"/>
      <c r="R218" s="4"/>
      <c r="S218" s="4"/>
      <c r="T218" s="4"/>
    </row>
    <row r="219" spans="12:20" x14ac:dyDescent="0.3">
      <c r="L219" s="4" t="str">
        <f ca="1">IFERROR(__xludf.DUMMYFUNCTION("""COMPUTED_VALUE"""),"Szombathelyi Bercsényi Miklós Általános Iskola")</f>
        <v>Szombathelyi Bercsényi Miklós Általános Iskola</v>
      </c>
      <c r="M219" s="6">
        <f ca="1">IF( ISERROR(SUMIF([1]Nevezések!I:I,L219,[1]Nevezések!AB:AB)),0,SUMIF([1]Nevezések!I:I,L219,[1]Nevezések!AB:AB))</f>
        <v>0</v>
      </c>
      <c r="N219" s="6">
        <f ca="1">IF( ISERROR(SUMIF([1]Nevezések!I:I,L219,[1]Nevezések!AD:AD)),0,SUMIF([1]Nevezések!I:I,L219,[1]Nevezések!AC:AD))</f>
        <v>0</v>
      </c>
      <c r="O219" s="4">
        <f ca="1">SUMIF([1]Nevezések!$I$1:$V$1250,L219,[1]Nevezések!$V$1:$V$1250)</f>
        <v>0</v>
      </c>
      <c r="P219" s="4"/>
      <c r="Q219" s="4"/>
      <c r="R219" s="4"/>
      <c r="S219" s="4"/>
      <c r="T219" s="4"/>
    </row>
    <row r="220" spans="12:20" x14ac:dyDescent="0.3">
      <c r="L220" s="4" t="str">
        <f ca="1">IFERROR(__xludf.DUMMYFUNCTION("""COMPUTED_VALUE"""),"Szent István Gimnázium")</f>
        <v>Szent István Gimnázium</v>
      </c>
      <c r="M220" s="6">
        <f ca="1">IF( ISERROR(SUMIF([1]Nevezések!I:I,L220,[1]Nevezések!AB:AB)),0,SUMIF([1]Nevezések!I:I,L220,[1]Nevezések!AB:AB))</f>
        <v>0</v>
      </c>
      <c r="N220" s="6">
        <f ca="1">IF( ISERROR(SUMIF([1]Nevezések!I:I,L220,[1]Nevezések!AD:AD)),0,SUMIF([1]Nevezések!I:I,L220,[1]Nevezések!AC:AD))</f>
        <v>0</v>
      </c>
      <c r="O220" s="4">
        <f ca="1">SUMIF([1]Nevezések!$I$1:$V$1250,L220,[1]Nevezések!$V$1:$V$1250)</f>
        <v>0</v>
      </c>
      <c r="P220" s="4"/>
      <c r="Q220" s="4"/>
      <c r="R220" s="4"/>
      <c r="S220" s="4"/>
      <c r="T220" s="4"/>
    </row>
    <row r="221" spans="12:20" x14ac:dyDescent="0.3">
      <c r="L221" s="4" t="str">
        <f ca="1">IFERROR(__xludf.DUMMYFUNCTION("""COMPUTED_VALUE"""),"Debreceni Református Kollégium Dóczy Gimnáziuma")</f>
        <v>Debreceni Református Kollégium Dóczy Gimnáziuma</v>
      </c>
      <c r="M221" s="6">
        <f ca="1">IF( ISERROR(SUMIF([1]Nevezések!I:I,L221,[1]Nevezések!AB:AB)),0,SUMIF([1]Nevezések!I:I,L221,[1]Nevezések!AB:AB))</f>
        <v>0</v>
      </c>
      <c r="N221" s="6">
        <f ca="1">IF( ISERROR(SUMIF([1]Nevezések!I:I,L221,[1]Nevezések!AD:AD)),0,SUMIF([1]Nevezések!I:I,L221,[1]Nevezések!AC:AD))</f>
        <v>0</v>
      </c>
      <c r="O221" s="4">
        <f ca="1">SUMIF([1]Nevezések!$I$1:$V$1250,L221,[1]Nevezések!$V$1:$V$1250)</f>
        <v>0</v>
      </c>
      <c r="P221" s="4"/>
      <c r="Q221" s="4"/>
      <c r="R221" s="4"/>
      <c r="S221" s="4"/>
      <c r="T221" s="4"/>
    </row>
    <row r="222" spans="12:20" x14ac:dyDescent="0.3">
      <c r="L222" s="4" t="str">
        <f ca="1">IFERROR(__xludf.DUMMYFUNCTION("""COMPUTED_VALUE"""),"Bethlen Gábor Általános Iskola és Gimnázium")</f>
        <v>Bethlen Gábor Általános Iskola és Gimnázium</v>
      </c>
      <c r="M222" s="6">
        <f ca="1">IF( ISERROR(SUMIF([1]Nevezések!I:I,L222,[1]Nevezések!AB:AB)),0,SUMIF([1]Nevezések!I:I,L222,[1]Nevezések!AB:AB))</f>
        <v>0</v>
      </c>
      <c r="N222" s="6">
        <f ca="1">IF( ISERROR(SUMIF([1]Nevezések!I:I,L222,[1]Nevezések!AD:AD)),0,SUMIF([1]Nevezések!I:I,L222,[1]Nevezések!AC:AD))</f>
        <v>0</v>
      </c>
      <c r="O222" s="4">
        <f ca="1">SUMIF([1]Nevezések!$I$1:$V$1250,L222,[1]Nevezések!$V$1:$V$1250)</f>
        <v>1</v>
      </c>
      <c r="P222" s="4"/>
      <c r="Q222" s="4"/>
      <c r="R222" s="4"/>
      <c r="S222" s="4"/>
      <c r="T222" s="4"/>
    </row>
    <row r="223" spans="12:20" x14ac:dyDescent="0.3">
      <c r="L223" s="4" t="str">
        <f ca="1">IFERROR(__xludf.DUMMYFUNCTION("""COMPUTED_VALUE"""),"Pittner Dénes Általános Iskola és Alapfokú Művészeti Iskola")</f>
        <v>Pittner Dénes Általános Iskola és Alapfokú Művészeti Iskola</v>
      </c>
      <c r="M223" s="6">
        <f ca="1">IF( ISERROR(SUMIF([1]Nevezések!I:I,L223,[1]Nevezések!AB:AB)),0,SUMIF([1]Nevezések!I:I,L223,[1]Nevezések!AB:AB))</f>
        <v>1</v>
      </c>
      <c r="N223" s="6">
        <f ca="1">IF( ISERROR(SUMIF([1]Nevezések!I:I,L223,[1]Nevezések!AD:AD)),0,SUMIF([1]Nevezések!I:I,L223,[1]Nevezések!AC:AD))</f>
        <v>0</v>
      </c>
      <c r="O223" s="4">
        <f ca="1">SUMIF([1]Nevezések!$I$1:$V$1250,L223,[1]Nevezések!$V$1:$V$1250)</f>
        <v>1</v>
      </c>
      <c r="P223" s="4"/>
      <c r="Q223" s="4"/>
      <c r="R223" s="4"/>
      <c r="S223" s="4"/>
      <c r="T223" s="4"/>
    </row>
    <row r="224" spans="12:20" x14ac:dyDescent="0.3">
      <c r="L224" s="4" t="str">
        <f ca="1">IFERROR(__xludf.DUMMYFUNCTION("""COMPUTED_VALUE"""),"Újpesti Karinthy Frigyes Magyar-Angol Két Tanítási Nyelvű Általános Iskola")</f>
        <v>Újpesti Karinthy Frigyes Magyar-Angol Két Tanítási Nyelvű Általános Iskola</v>
      </c>
      <c r="M224" s="6">
        <f ca="1">IF( ISERROR(SUMIF([1]Nevezések!I:I,L224,[1]Nevezések!AB:AB)),0,SUMIF([1]Nevezések!I:I,L224,[1]Nevezések!AB:AB))</f>
        <v>3</v>
      </c>
      <c r="N224" s="6">
        <f ca="1">IF( ISERROR(SUMIF([1]Nevezések!I:I,L224,[1]Nevezések!AD:AD)),0,SUMIF([1]Nevezések!I:I,L224,[1]Nevezések!AC:AD))</f>
        <v>0</v>
      </c>
      <c r="O224" s="4">
        <f ca="1">SUMIF([1]Nevezések!$I$1:$V$1250,L224,[1]Nevezések!$V$1:$V$1250)</f>
        <v>1</v>
      </c>
      <c r="P224" s="4"/>
      <c r="Q224" s="4"/>
      <c r="R224" s="4"/>
      <c r="S224" s="4"/>
      <c r="T224" s="4"/>
    </row>
    <row r="225" spans="12:20" x14ac:dyDescent="0.3">
      <c r="L225" s="4" t="str">
        <f ca="1">IFERROR(__xludf.DUMMYFUNCTION("""COMPUTED_VALUE"""),"Török János Református Oktatási Központ - Gimnázium, Technikum és Szakképző Iskola")</f>
        <v>Török János Református Oktatási Központ - Gimnázium, Technikum és Szakképző Iskola</v>
      </c>
      <c r="M225" s="6">
        <f ca="1">IF( ISERROR(SUMIF([1]Nevezések!I:I,L225,[1]Nevezések!AB:AB)),0,SUMIF([1]Nevezések!I:I,L225,[1]Nevezések!AB:AB))</f>
        <v>2</v>
      </c>
      <c r="N225" s="6">
        <f ca="1">IF( ISERROR(SUMIF([1]Nevezések!I:I,L225,[1]Nevezések!AD:AD)),0,SUMIF([1]Nevezések!I:I,L225,[1]Nevezések!AC:AD))</f>
        <v>0</v>
      </c>
      <c r="O225" s="4">
        <f ca="1">SUMIF([1]Nevezések!$I$1:$V$1250,L225,[1]Nevezések!$V$1:$V$1250)</f>
        <v>1</v>
      </c>
      <c r="P225" s="4"/>
      <c r="Q225" s="4"/>
      <c r="R225" s="4"/>
      <c r="S225" s="4"/>
      <c r="T225" s="4"/>
    </row>
    <row r="226" spans="12:20" x14ac:dyDescent="0.3">
      <c r="L226" s="4" t="str">
        <f ca="1">IFERROR(__xludf.DUMMYFUNCTION("""COMPUTED_VALUE"""),"Ceglédi Református Általános Iskola és Óvoda")</f>
        <v>Ceglédi Református Általános Iskola és Óvoda</v>
      </c>
      <c r="M226" s="6">
        <f ca="1">IF( ISERROR(SUMIF([1]Nevezések!I:I,L226,[1]Nevezések!AB:AB)),0,SUMIF([1]Nevezések!I:I,L226,[1]Nevezések!AB:AB))</f>
        <v>0</v>
      </c>
      <c r="N226" s="6">
        <f ca="1">IF( ISERROR(SUMIF([1]Nevezések!I:I,L226,[1]Nevezések!AD:AD)),0,SUMIF([1]Nevezések!I:I,L226,[1]Nevezések!AC:AD))</f>
        <v>0</v>
      </c>
      <c r="O226" s="4">
        <f ca="1">SUMIF([1]Nevezések!$I$1:$V$1250,L226,[1]Nevezések!$V$1:$V$1250)</f>
        <v>1</v>
      </c>
      <c r="P226" s="4"/>
      <c r="Q226" s="4"/>
      <c r="R226" s="4"/>
      <c r="S226" s="4"/>
      <c r="T226" s="4"/>
    </row>
    <row r="227" spans="12:20" x14ac:dyDescent="0.3">
      <c r="L227" s="4" t="str">
        <f ca="1">IFERROR(__xludf.DUMMYFUNCTION("""COMPUTED_VALUE"""),"Újpesti Károlyi István Általános Iskola és Gimnázium")</f>
        <v>Újpesti Károlyi István Általános Iskola és Gimnázium</v>
      </c>
      <c r="M227" s="6">
        <f ca="1">IF( ISERROR(SUMIF([1]Nevezések!I:I,L227,[1]Nevezések!AB:AB)),0,SUMIF([1]Nevezések!I:I,L227,[1]Nevezések!AB:AB))</f>
        <v>0</v>
      </c>
      <c r="N227" s="6">
        <f ca="1">IF( ISERROR(SUMIF([1]Nevezések!I:I,L227,[1]Nevezések!AD:AD)),0,SUMIF([1]Nevezések!I:I,L227,[1]Nevezések!AC:AD))</f>
        <v>0</v>
      </c>
      <c r="O227" s="4">
        <f ca="1">SUMIF([1]Nevezések!$I$1:$V$1250,L227,[1]Nevezések!$V$1:$V$1250)</f>
        <v>1</v>
      </c>
      <c r="P227" s="4"/>
      <c r="Q227" s="4"/>
      <c r="R227" s="4"/>
      <c r="S227" s="4"/>
      <c r="T227" s="4"/>
    </row>
    <row r="228" spans="12:20" x14ac:dyDescent="0.3">
      <c r="L228" s="4" t="str">
        <f ca="1">IFERROR(__xludf.DUMMYFUNCTION("""COMPUTED_VALUE"""),"Monori Ady Úti Általános Iskola")</f>
        <v>Monori Ady Úti Általános Iskola</v>
      </c>
      <c r="M228" s="6">
        <f ca="1">IF( ISERROR(SUMIF([1]Nevezések!I:I,L228,[1]Nevezések!AB:AB)),0,SUMIF([1]Nevezések!I:I,L228,[1]Nevezések!AB:AB))</f>
        <v>0</v>
      </c>
      <c r="N228" s="6">
        <f ca="1">IF( ISERROR(SUMIF([1]Nevezések!I:I,L228,[1]Nevezések!AD:AD)),0,SUMIF([1]Nevezések!I:I,L228,[1]Nevezések!AC:AD))</f>
        <v>0</v>
      </c>
      <c r="O228" s="4">
        <f ca="1">SUMIF([1]Nevezések!$I$1:$V$1250,L228,[1]Nevezések!$V$1:$V$1250)</f>
        <v>1</v>
      </c>
      <c r="P228" s="4"/>
      <c r="Q228" s="4"/>
      <c r="R228" s="4"/>
      <c r="S228" s="4"/>
      <c r="T228" s="4"/>
    </row>
    <row r="229" spans="12:20" x14ac:dyDescent="0.3">
      <c r="L229" s="4" t="str">
        <f ca="1">IFERROR(__xludf.DUMMYFUNCTION("""COMPUTED_VALUE"""),"Kálvin János Református Általános Iskola")</f>
        <v>Kálvin János Református Általános Iskola</v>
      </c>
      <c r="M229" s="6">
        <f ca="1">IF( ISERROR(SUMIF([1]Nevezések!I:I,L229,[1]Nevezések!AB:AB)),0,SUMIF([1]Nevezések!I:I,L229,[1]Nevezések!AB:AB))</f>
        <v>0</v>
      </c>
      <c r="N229" s="6">
        <f ca="1">IF( ISERROR(SUMIF([1]Nevezések!I:I,L229,[1]Nevezések!AD:AD)),0,SUMIF([1]Nevezések!I:I,L229,[1]Nevezések!AC:AD))</f>
        <v>0</v>
      </c>
      <c r="O229" s="4">
        <f ca="1">SUMIF([1]Nevezések!$I$1:$V$1250,L229,[1]Nevezések!$V$1:$V$1250)</f>
        <v>0</v>
      </c>
      <c r="P229" s="4"/>
      <c r="Q229" s="4"/>
      <c r="R229" s="4"/>
      <c r="S229" s="4"/>
      <c r="T229" s="4"/>
    </row>
    <row r="230" spans="12:20" x14ac:dyDescent="0.3">
      <c r="L230" s="4" t="str">
        <f ca="1">IFERROR(__xludf.DUMMYFUNCTION("""COMPUTED_VALUE"""),"Esztergomi József Attila Általános Iskola")</f>
        <v>Esztergomi József Attila Általános Iskola</v>
      </c>
      <c r="M230" s="6">
        <f ca="1">IF( ISERROR(SUMIF([1]Nevezések!I:I,L230,[1]Nevezések!AB:AB)),0,SUMIF([1]Nevezések!I:I,L230,[1]Nevezések!AB:AB))</f>
        <v>0</v>
      </c>
      <c r="N230" s="6">
        <f ca="1">IF( ISERROR(SUMIF([1]Nevezések!I:I,L230,[1]Nevezések!AD:AD)),0,SUMIF([1]Nevezések!I:I,L230,[1]Nevezések!AC:AD))</f>
        <v>0</v>
      </c>
      <c r="O230" s="4">
        <f ca="1">SUMIF([1]Nevezések!$I$1:$V$1250,L230,[1]Nevezések!$V$1:$V$1250)</f>
        <v>1</v>
      </c>
      <c r="P230" s="4"/>
      <c r="Q230" s="4"/>
      <c r="R230" s="4"/>
      <c r="S230" s="4"/>
      <c r="T230" s="4"/>
    </row>
    <row r="231" spans="12:20" x14ac:dyDescent="0.3">
      <c r="L231" s="4" t="str">
        <f ca="1">IFERROR(__xludf.DUMMYFUNCTION("""COMPUTED_VALUE"""),"Zentai Úti Általános Iskola")</f>
        <v>Zentai Úti Általános Iskola</v>
      </c>
      <c r="M231" s="6">
        <f ca="1">IF( ISERROR(SUMIF([1]Nevezések!I:I,L231,[1]Nevezések!AB:AB)),0,SUMIF([1]Nevezések!I:I,L231,[1]Nevezések!AB:AB))</f>
        <v>0</v>
      </c>
      <c r="N231" s="6">
        <f ca="1">IF( ISERROR(SUMIF([1]Nevezések!I:I,L231,[1]Nevezések!AD:AD)),0,SUMIF([1]Nevezések!I:I,L231,[1]Nevezések!AC:AD))</f>
        <v>0</v>
      </c>
      <c r="O231" s="4">
        <f ca="1">SUMIF([1]Nevezések!$I$1:$V$1250,L231,[1]Nevezések!$V$1:$V$1250)</f>
        <v>0</v>
      </c>
      <c r="P231" s="4"/>
      <c r="Q231" s="4"/>
      <c r="R231" s="4"/>
      <c r="S231" s="4"/>
      <c r="T231" s="4"/>
    </row>
    <row r="232" spans="12:20" x14ac:dyDescent="0.3">
      <c r="L232" s="4" t="str">
        <f ca="1">IFERROR(__xludf.DUMMYFUNCTION("""COMPUTED_VALUE"""),"Gedói Általános Iskola és Alapfokú Művészeti Iskola")</f>
        <v>Gedói Általános Iskola és Alapfokú Művészeti Iskola</v>
      </c>
      <c r="M232" s="6">
        <f ca="1">IF( ISERROR(SUMIF([1]Nevezések!I:I,L232,[1]Nevezések!AB:AB)),0,SUMIF([1]Nevezések!I:I,L232,[1]Nevezések!AB:AB))</f>
        <v>0</v>
      </c>
      <c r="N232" s="6">
        <f ca="1">IF( ISERROR(SUMIF([1]Nevezések!I:I,L232,[1]Nevezések!AD:AD)),0,SUMIF([1]Nevezések!I:I,L232,[1]Nevezések!AC:AD))</f>
        <v>0</v>
      </c>
      <c r="O232" s="4">
        <f ca="1">SUMIF([1]Nevezések!$I$1:$V$1250,L232,[1]Nevezések!$V$1:$V$1250)</f>
        <v>1</v>
      </c>
      <c r="P232" s="4"/>
      <c r="Q232" s="4"/>
      <c r="R232" s="4"/>
      <c r="S232" s="4"/>
      <c r="T232" s="4"/>
    </row>
    <row r="233" spans="12:20" x14ac:dyDescent="0.3">
      <c r="L233" s="4" t="str">
        <f ca="1">IFERROR(__xludf.DUMMYFUNCTION("""COMPUTED_VALUE"""),"Kiskunfélegyházi Móra Ferenc Gimnázium")</f>
        <v>Kiskunfélegyházi Móra Ferenc Gimnázium</v>
      </c>
      <c r="M233" s="6">
        <f ca="1">IF( ISERROR(SUMIF([1]Nevezések!I:I,L233,[1]Nevezések!AB:AB)),0,SUMIF([1]Nevezések!I:I,L233,[1]Nevezések!AB:AB))</f>
        <v>0</v>
      </c>
      <c r="N233" s="6">
        <f ca="1">IF( ISERROR(SUMIF([1]Nevezések!I:I,L233,[1]Nevezések!AD:AD)),0,SUMIF([1]Nevezések!I:I,L233,[1]Nevezések!AC:AD))</f>
        <v>0</v>
      </c>
      <c r="O233" s="4">
        <f ca="1">SUMIF([1]Nevezések!$I$1:$V$1250,L233,[1]Nevezések!$V$1:$V$1250)</f>
        <v>2</v>
      </c>
      <c r="P233" s="4"/>
      <c r="Q233" s="4"/>
      <c r="R233" s="4"/>
      <c r="S233" s="4"/>
      <c r="T233" s="4"/>
    </row>
    <row r="234" spans="12:20" x14ac:dyDescent="0.3">
      <c r="L234" s="4" t="str">
        <f ca="1">IFERROR(__xludf.DUMMYFUNCTION("""COMPUTED_VALUE"""),"Érdi Móra Ferenc Általános Iskola és Egységes Gyógypedagógiai Módszertani Intézmény")</f>
        <v>Érdi Móra Ferenc Általános Iskola és Egységes Gyógypedagógiai Módszertani Intézmény</v>
      </c>
      <c r="M234" s="6">
        <f ca="1">IF( ISERROR(SUMIF([1]Nevezések!I:I,L234,[1]Nevezések!AB:AB)),0,SUMIF([1]Nevezések!I:I,L234,[1]Nevezések!AB:AB))</f>
        <v>0</v>
      </c>
      <c r="N234" s="6">
        <f ca="1">IF( ISERROR(SUMIF([1]Nevezések!I:I,L234,[1]Nevezések!AD:AD)),0,SUMIF([1]Nevezések!I:I,L234,[1]Nevezések!AC:AD))</f>
        <v>0</v>
      </c>
      <c r="O234" s="4">
        <f ca="1">SUMIF([1]Nevezések!$I$1:$V$1250,L234,[1]Nevezések!$V$1:$V$1250)</f>
        <v>0</v>
      </c>
      <c r="P234" s="4"/>
      <c r="Q234" s="4"/>
      <c r="R234" s="4"/>
      <c r="S234" s="4"/>
      <c r="T234" s="4"/>
    </row>
    <row r="235" spans="12:20" x14ac:dyDescent="0.3">
      <c r="L235" s="4" t="str">
        <f ca="1">IFERROR(__xludf.DUMMYFUNCTION("""COMPUTED_VALUE"""),"Pécsi Janus Pannonius Gimnázium")</f>
        <v>Pécsi Janus Pannonius Gimnázium</v>
      </c>
      <c r="M235" s="6">
        <f ca="1">IF( ISERROR(SUMIF([1]Nevezések!I:I,L235,[1]Nevezések!AB:AB)),0,SUMIF([1]Nevezések!I:I,L235,[1]Nevezések!AB:AB))</f>
        <v>0</v>
      </c>
      <c r="N235" s="6">
        <f ca="1">IF( ISERROR(SUMIF([1]Nevezések!I:I,L235,[1]Nevezések!AD:AD)),0,SUMIF([1]Nevezések!I:I,L235,[1]Nevezések!AC:AD))</f>
        <v>0</v>
      </c>
      <c r="O235" s="4">
        <f ca="1">SUMIF([1]Nevezések!$I$1:$V$1250,L235,[1]Nevezések!$V$1:$V$1250)</f>
        <v>0</v>
      </c>
      <c r="P235" s="4"/>
      <c r="Q235" s="4"/>
      <c r="R235" s="4"/>
      <c r="S235" s="4"/>
      <c r="T235" s="4"/>
    </row>
    <row r="236" spans="12:20" x14ac:dyDescent="0.3">
      <c r="L236" s="4" t="str">
        <f ca="1">IFERROR(__xludf.DUMMYFUNCTION("""COMPUTED_VALUE"""),"Kozármislenyi Janikovszky Éva Általános Iskola")</f>
        <v>Kozármislenyi Janikovszky Éva Általános Iskola</v>
      </c>
      <c r="M236" s="6">
        <f ca="1">IF( ISERROR(SUMIF([1]Nevezések!I:I,L236,[1]Nevezések!AB:AB)),0,SUMIF([1]Nevezések!I:I,L236,[1]Nevezések!AB:AB))</f>
        <v>0</v>
      </c>
      <c r="N236" s="6">
        <f ca="1">IF( ISERROR(SUMIF([1]Nevezések!I:I,L236,[1]Nevezések!AD:AD)),0,SUMIF([1]Nevezések!I:I,L236,[1]Nevezések!AC:AD))</f>
        <v>0</v>
      </c>
      <c r="O236" s="4">
        <f ca="1">SUMIF([1]Nevezések!$I$1:$V$1250,L236,[1]Nevezések!$V$1:$V$1250)</f>
        <v>2</v>
      </c>
      <c r="P236" s="4"/>
      <c r="Q236" s="4"/>
      <c r="R236" s="4"/>
      <c r="S236" s="4"/>
      <c r="T236" s="4"/>
    </row>
    <row r="237" spans="12:20" x14ac:dyDescent="0.3">
      <c r="L237" s="4" t="str">
        <f ca="1">IFERROR(__xludf.DUMMYFUNCTION("""COMPUTED_VALUE"""),"Constantinum Katolikus Óvoda, Általános Iskola, Gimnázium, Technikum, Kollégium")</f>
        <v>Constantinum Katolikus Óvoda, Általános Iskola, Gimnázium, Technikum, Kollégium</v>
      </c>
      <c r="M237" s="6">
        <f ca="1">IF( ISERROR(SUMIF([1]Nevezések!I:I,L237,[1]Nevezések!AB:AB)),0,SUMIF([1]Nevezések!I:I,L237,[1]Nevezések!AB:AB))</f>
        <v>0</v>
      </c>
      <c r="N237" s="6">
        <f ca="1">IF( ISERROR(SUMIF([1]Nevezések!I:I,L237,[1]Nevezések!AD:AD)),0,SUMIF([1]Nevezések!I:I,L237,[1]Nevezések!AC:AD))</f>
        <v>0</v>
      </c>
      <c r="O237" s="4">
        <f ca="1">SUMIF([1]Nevezések!$I$1:$V$1250,L237,[1]Nevezések!$V$1:$V$1250)</f>
        <v>1</v>
      </c>
      <c r="P237" s="4"/>
      <c r="Q237" s="4"/>
      <c r="R237" s="4"/>
      <c r="S237" s="4"/>
      <c r="T237" s="4"/>
    </row>
    <row r="238" spans="12:20" x14ac:dyDescent="0.3">
      <c r="L238" s="4" t="str">
        <f ca="1">IFERROR(__xludf.DUMMYFUNCTION("""COMPUTED_VALUE"""),"Szegedi SZC Vedres István Technikum")</f>
        <v>Szegedi SZC Vedres István Technikum</v>
      </c>
      <c r="M238" s="6">
        <f ca="1">IF( ISERROR(SUMIF([1]Nevezések!I:I,L238,[1]Nevezések!AB:AB)),0,SUMIF([1]Nevezések!I:I,L238,[1]Nevezések!AB:AB))</f>
        <v>0</v>
      </c>
      <c r="N238" s="6">
        <f ca="1">IF( ISERROR(SUMIF([1]Nevezések!I:I,L238,[1]Nevezések!AD:AD)),0,SUMIF([1]Nevezések!I:I,L238,[1]Nevezések!AC:AD))</f>
        <v>0</v>
      </c>
      <c r="O238" s="4">
        <f ca="1">SUMIF([1]Nevezések!$I$1:$V$1250,L238,[1]Nevezések!$V$1:$V$1250)</f>
        <v>1</v>
      </c>
      <c r="P238" s="4"/>
      <c r="Q238" s="4"/>
      <c r="R238" s="4"/>
      <c r="S238" s="4"/>
      <c r="T238" s="4"/>
    </row>
    <row r="239" spans="12:20" x14ac:dyDescent="0.3">
      <c r="L239" s="4" t="str">
        <f ca="1">IFERROR(__xludf.DUMMYFUNCTION("""COMPUTED_VALUE"""),"Zuglói Munkácsy Mihály Általános Iskola és Alapfokú Művészeti Iskola")</f>
        <v>Zuglói Munkácsy Mihály Általános Iskola és Alapfokú Művészeti Iskola</v>
      </c>
      <c r="M239" s="6">
        <f ca="1">IF( ISERROR(SUMIF([1]Nevezések!I:I,L239,[1]Nevezések!AB:AB)),0,SUMIF([1]Nevezések!I:I,L239,[1]Nevezések!AB:AB))</f>
        <v>0</v>
      </c>
      <c r="N239" s="6">
        <f ca="1">IF( ISERROR(SUMIF([1]Nevezések!I:I,L239,[1]Nevezések!AD:AD)),0,SUMIF([1]Nevezések!I:I,L239,[1]Nevezések!AC:AD))</f>
        <v>0</v>
      </c>
      <c r="O239" s="4">
        <f ca="1">SUMIF([1]Nevezések!$I$1:$V$1250,L239,[1]Nevezések!$V$1:$V$1250)</f>
        <v>0</v>
      </c>
      <c r="P239" s="4"/>
      <c r="Q239" s="4"/>
      <c r="R239" s="4"/>
      <c r="S239" s="4"/>
      <c r="T239" s="4"/>
    </row>
    <row r="240" spans="12:20" x14ac:dyDescent="0.3">
      <c r="L240" s="4" t="str">
        <f ca="1">IFERROR(__xludf.DUMMYFUNCTION("""COMPUTED_VALUE"""),"Kaposvári SZC Nagyatádi Ady Endre Technikum és Gimnázium")</f>
        <v>Kaposvári SZC Nagyatádi Ady Endre Technikum és Gimnázium</v>
      </c>
      <c r="M240" s="6">
        <f ca="1">IF( ISERROR(SUMIF([1]Nevezések!I:I,L240,[1]Nevezések!AB:AB)),0,SUMIF([1]Nevezések!I:I,L240,[1]Nevezések!AB:AB))</f>
        <v>0</v>
      </c>
      <c r="N240" s="6">
        <f ca="1">IF( ISERROR(SUMIF([1]Nevezések!I:I,L240,[1]Nevezések!AD:AD)),0,SUMIF([1]Nevezések!I:I,L240,[1]Nevezések!AC:AD))</f>
        <v>0</v>
      </c>
      <c r="O240" s="4">
        <f ca="1">SUMIF([1]Nevezések!$I$1:$V$1250,L240,[1]Nevezések!$V$1:$V$1250)</f>
        <v>0</v>
      </c>
      <c r="P240" s="4"/>
      <c r="Q240" s="4"/>
      <c r="R240" s="4"/>
      <c r="S240" s="4"/>
      <c r="T240" s="4"/>
    </row>
    <row r="241" spans="12:20" x14ac:dyDescent="0.3">
      <c r="L241" s="4" t="str">
        <f ca="1">IFERROR(__xludf.DUMMYFUNCTION("""COMPUTED_VALUE"""),"Óbudai Gimnázium")</f>
        <v>Óbudai Gimnázium</v>
      </c>
      <c r="M241" s="6">
        <f ca="1">IF( ISERROR(SUMIF([1]Nevezések!I:I,L241,[1]Nevezések!AB:AB)),0,SUMIF([1]Nevezések!I:I,L241,[1]Nevezések!AB:AB))</f>
        <v>0</v>
      </c>
      <c r="N241" s="6">
        <f ca="1">IF( ISERROR(SUMIF([1]Nevezések!I:I,L241,[1]Nevezések!AD:AD)),0,SUMIF([1]Nevezések!I:I,L241,[1]Nevezések!AC:AD))</f>
        <v>1</v>
      </c>
      <c r="O241" s="4">
        <f ca="1">SUMIF([1]Nevezések!$I$1:$V$1250,L241,[1]Nevezések!$V$1:$V$1250)</f>
        <v>1</v>
      </c>
      <c r="P241" s="4"/>
      <c r="Q241" s="4"/>
      <c r="R241" s="4"/>
      <c r="S241" s="4"/>
      <c r="T241" s="4"/>
    </row>
    <row r="242" spans="12:20" x14ac:dyDescent="0.3">
      <c r="L242" s="4" t="str">
        <f ca="1">IFERROR(__xludf.DUMMYFUNCTION("""COMPUTED_VALUE"""),"Pécsi Jókai Mór Általános Iskola")</f>
        <v>Pécsi Jókai Mór Általános Iskola</v>
      </c>
      <c r="M242" s="6">
        <f ca="1">IF( ISERROR(SUMIF([1]Nevezések!I:I,L242,[1]Nevezések!AB:AB)),0,SUMIF([1]Nevezések!I:I,L242,[1]Nevezések!AB:AB))</f>
        <v>0</v>
      </c>
      <c r="N242" s="6">
        <f ca="1">IF( ISERROR(SUMIF([1]Nevezések!I:I,L242,[1]Nevezések!AD:AD)),0,SUMIF([1]Nevezések!I:I,L242,[1]Nevezések!AC:AD))</f>
        <v>0</v>
      </c>
      <c r="O242" s="4">
        <f ca="1">SUMIF([1]Nevezések!$I$1:$V$1250,L242,[1]Nevezések!$V$1:$V$1250)</f>
        <v>1</v>
      </c>
      <c r="P242" s="4"/>
      <c r="Q242" s="4"/>
      <c r="R242" s="4"/>
      <c r="S242" s="4"/>
      <c r="T242" s="4"/>
    </row>
    <row r="243" spans="12:20" x14ac:dyDescent="0.3">
      <c r="L243" s="4" t="str">
        <f ca="1">IFERROR(__xludf.DUMMYFUNCTION("""COMPUTED_VALUE"""),"Avasi Gimnázium")</f>
        <v>Avasi Gimnázium</v>
      </c>
      <c r="M243" s="6">
        <f ca="1">IF( ISERROR(SUMIF([1]Nevezések!I:I,L243,[1]Nevezések!AB:AB)),0,SUMIF([1]Nevezések!I:I,L243,[1]Nevezések!AB:AB))</f>
        <v>0</v>
      </c>
      <c r="N243" s="6">
        <f ca="1">IF( ISERROR(SUMIF([1]Nevezések!I:I,L243,[1]Nevezések!AD:AD)),0,SUMIF([1]Nevezések!I:I,L243,[1]Nevezések!AC:AD))</f>
        <v>0</v>
      </c>
      <c r="O243" s="4">
        <f ca="1">SUMIF([1]Nevezések!$I$1:$V$1250,L243,[1]Nevezések!$V$1:$V$1250)</f>
        <v>0</v>
      </c>
      <c r="P243" s="4"/>
      <c r="Q243" s="4"/>
      <c r="R243" s="4"/>
      <c r="S243" s="4"/>
      <c r="T243" s="4"/>
    </row>
    <row r="244" spans="12:20" x14ac:dyDescent="0.3">
      <c r="L244" s="4" t="str">
        <f ca="1">IFERROR(__xludf.DUMMYFUNCTION("""COMPUTED_VALUE"""),"Marianum Német Nemzetiségi Nyelvoktató Általános Iskola és Gimnázium")</f>
        <v>Marianum Német Nemzetiségi Nyelvoktató Általános Iskola és Gimnázium</v>
      </c>
      <c r="M244" s="6">
        <f ca="1">IF( ISERROR(SUMIF([1]Nevezések!I:I,L244,[1]Nevezések!AB:AB)),0,SUMIF([1]Nevezések!I:I,L244,[1]Nevezések!AB:AB))</f>
        <v>0</v>
      </c>
      <c r="N244" s="6">
        <f ca="1">IF( ISERROR(SUMIF([1]Nevezések!I:I,L244,[1]Nevezések!AD:AD)),0,SUMIF([1]Nevezések!I:I,L244,[1]Nevezések!AC:AD))</f>
        <v>0</v>
      </c>
      <c r="O244" s="4">
        <f ca="1">SUMIF([1]Nevezések!$I$1:$V$1250,L244,[1]Nevezések!$V$1:$V$1250)</f>
        <v>0</v>
      </c>
      <c r="P244" s="4"/>
      <c r="Q244" s="4"/>
      <c r="R244" s="4"/>
      <c r="S244" s="4"/>
      <c r="T244" s="4"/>
    </row>
    <row r="245" spans="12:20" x14ac:dyDescent="0.3">
      <c r="L245" s="4" t="str">
        <f ca="1">IFERROR(__xludf.DUMMYFUNCTION("""COMPUTED_VALUE"""),"Kézdi-Vásárhelyi Imre Általános Iskola")</f>
        <v>Kézdi-Vásárhelyi Imre Általános Iskola</v>
      </c>
      <c r="M245" s="6">
        <f ca="1">IF( ISERROR(SUMIF([1]Nevezések!I:I,L245,[1]Nevezések!AB:AB)),0,SUMIF([1]Nevezések!I:I,L245,[1]Nevezések!AB:AB))</f>
        <v>0</v>
      </c>
      <c r="N245" s="6">
        <f ca="1">IF( ISERROR(SUMIF([1]Nevezések!I:I,L245,[1]Nevezések!AD:AD)),0,SUMIF([1]Nevezések!I:I,L245,[1]Nevezések!AC:AD))</f>
        <v>0</v>
      </c>
      <c r="O245" s="4">
        <f ca="1">SUMIF([1]Nevezések!$I$1:$V$1250,L245,[1]Nevezések!$V$1:$V$1250)</f>
        <v>1</v>
      </c>
      <c r="P245" s="4"/>
      <c r="Q245" s="4"/>
      <c r="R245" s="4"/>
      <c r="S245" s="4"/>
      <c r="T245" s="4"/>
    </row>
    <row r="246" spans="12:20" x14ac:dyDescent="0.3">
      <c r="L246" s="4" t="str">
        <f ca="1">IFERROR(__xludf.DUMMYFUNCTION("""COMPUTED_VALUE"""),"Dunaföldvári Magyar László Gimnázium")</f>
        <v>Dunaföldvári Magyar László Gimnázium</v>
      </c>
      <c r="M246" s="6">
        <f ca="1">IF( ISERROR(SUMIF([1]Nevezések!I:I,L246,[1]Nevezések!AB:AB)),0,SUMIF([1]Nevezések!I:I,L246,[1]Nevezések!AB:AB))</f>
        <v>0</v>
      </c>
      <c r="N246" s="6">
        <f ca="1">IF( ISERROR(SUMIF([1]Nevezések!I:I,L246,[1]Nevezések!AD:AD)),0,SUMIF([1]Nevezések!I:I,L246,[1]Nevezések!AC:AD))</f>
        <v>0</v>
      </c>
      <c r="O246" s="4">
        <f ca="1">SUMIF([1]Nevezések!$I$1:$V$1250,L246,[1]Nevezések!$V$1:$V$1250)</f>
        <v>1</v>
      </c>
      <c r="P246" s="4"/>
      <c r="Q246" s="4"/>
      <c r="R246" s="4"/>
      <c r="S246" s="4"/>
      <c r="T246" s="4"/>
    </row>
    <row r="247" spans="12:20" x14ac:dyDescent="0.3">
      <c r="L247" s="4" t="str">
        <f ca="1">IFERROR(__xludf.DUMMYFUNCTION("""COMPUTED_VALUE"""),"Budai Ciszterci Szent Imre Gimnázium")</f>
        <v>Budai Ciszterci Szent Imre Gimnázium</v>
      </c>
      <c r="M247" s="6">
        <f ca="1">IF( ISERROR(SUMIF([1]Nevezések!I:I,L247,[1]Nevezések!AB:AB)),0,SUMIF([1]Nevezések!I:I,L247,[1]Nevezések!AB:AB))</f>
        <v>0</v>
      </c>
      <c r="N247" s="6">
        <f ca="1">IF( ISERROR(SUMIF([1]Nevezések!I:I,L247,[1]Nevezések!AD:AD)),0,SUMIF([1]Nevezések!I:I,L247,[1]Nevezések!AC:AD))</f>
        <v>0</v>
      </c>
      <c r="O247" s="4">
        <f ca="1">SUMIF([1]Nevezések!$I$1:$V$1250,L247,[1]Nevezések!$V$1:$V$1250)</f>
        <v>0</v>
      </c>
      <c r="P247" s="4"/>
      <c r="Q247" s="4"/>
      <c r="R247" s="4"/>
      <c r="S247" s="4"/>
      <c r="T247" s="4"/>
    </row>
    <row r="248" spans="12:20" x14ac:dyDescent="0.3">
      <c r="L248" s="4" t="str">
        <f ca="1">IFERROR(__xludf.DUMMYFUNCTION("""COMPUTED_VALUE"""),"Ceglédi SZC Közgazdasági és Informatikai Technikum")</f>
        <v>Ceglédi SZC Közgazdasági és Informatikai Technikum</v>
      </c>
      <c r="M248" s="6">
        <f ca="1">IF( ISERROR(SUMIF([1]Nevezések!I:I,L248,[1]Nevezések!AB:AB)),0,SUMIF([1]Nevezések!I:I,L248,[1]Nevezések!AB:AB))</f>
        <v>0</v>
      </c>
      <c r="N248" s="6">
        <f ca="1">IF( ISERROR(SUMIF([1]Nevezések!I:I,L248,[1]Nevezések!AD:AD)),0,SUMIF([1]Nevezések!I:I,L248,[1]Nevezések!AC:AD))</f>
        <v>0</v>
      </c>
      <c r="O248" s="4">
        <f ca="1">SUMIF([1]Nevezések!$I$1:$V$1250,L248,[1]Nevezések!$V$1:$V$1250)</f>
        <v>1</v>
      </c>
      <c r="P248" s="4"/>
      <c r="Q248" s="4"/>
      <c r="R248" s="4"/>
      <c r="S248" s="4"/>
      <c r="T248" s="4"/>
    </row>
    <row r="249" spans="12:20" x14ac:dyDescent="0.3">
      <c r="L249" s="4" t="str">
        <f ca="1">IFERROR(__xludf.DUMMYFUNCTION("""COMPUTED_VALUE"""),"Szegedi Tudományegyetem Juhász Gyula Gyakorló Általános és Alapfokú Művészeti Iskolája, Napközi Otthonos Óvodája")</f>
        <v>Szegedi Tudományegyetem Juhász Gyula Gyakorló Általános és Alapfokú Művészeti Iskolája, Napközi Otthonos Óvodája</v>
      </c>
      <c r="M249" s="6">
        <f ca="1">IF( ISERROR(SUMIF([1]Nevezések!I:I,L249,[1]Nevezések!AB:AB)),0,SUMIF([1]Nevezések!I:I,L249,[1]Nevezések!AB:AB))</f>
        <v>0</v>
      </c>
      <c r="N249" s="6">
        <f ca="1">IF( ISERROR(SUMIF([1]Nevezések!I:I,L249,[1]Nevezések!AD:AD)),0,SUMIF([1]Nevezések!I:I,L249,[1]Nevezések!AC:AD))</f>
        <v>0</v>
      </c>
      <c r="O249" s="4">
        <f ca="1">SUMIF([1]Nevezések!$I$1:$V$1250,L249,[1]Nevezések!$V$1:$V$1250)</f>
        <v>1</v>
      </c>
      <c r="P249" s="4"/>
      <c r="Q249" s="4"/>
      <c r="R249" s="4"/>
      <c r="S249" s="4"/>
      <c r="T249" s="4"/>
    </row>
    <row r="250" spans="12:20" x14ac:dyDescent="0.3">
      <c r="L250" s="4" t="str">
        <f ca="1">IFERROR(__xludf.DUMMYFUNCTION("""COMPUTED_VALUE"""),"Budapest XIII. Kerületi Ady Endre Gimnázium")</f>
        <v>Budapest XIII. Kerületi Ady Endre Gimnázium</v>
      </c>
      <c r="M250" s="6">
        <f ca="1">IF( ISERROR(SUMIF([1]Nevezések!I:I,L250,[1]Nevezések!AB:AB)),0,SUMIF([1]Nevezések!I:I,L250,[1]Nevezések!AB:AB))</f>
        <v>0</v>
      </c>
      <c r="N250" s="6">
        <f ca="1">IF( ISERROR(SUMIF([1]Nevezések!I:I,L250,[1]Nevezések!AD:AD)),0,SUMIF([1]Nevezések!I:I,L250,[1]Nevezések!AC:AD))</f>
        <v>0</v>
      </c>
      <c r="O250" s="4">
        <f ca="1">SUMIF([1]Nevezések!$I$1:$V$1250,L250,[1]Nevezések!$V$1:$V$1250)</f>
        <v>1</v>
      </c>
      <c r="P250" s="4"/>
      <c r="Q250" s="4"/>
      <c r="R250" s="4"/>
      <c r="S250" s="4"/>
      <c r="T250" s="4"/>
    </row>
    <row r="251" spans="12:20" x14ac:dyDescent="0.3">
      <c r="L251" s="4" t="str">
        <f ca="1">IFERROR(__xludf.DUMMYFUNCTION("""COMPUTED_VALUE"""),"Szombathelyi Váci Mihály Általános Iskola és Alapfokú Művészeti Iskola")</f>
        <v>Szombathelyi Váci Mihály Általános Iskola és Alapfokú Művészeti Iskola</v>
      </c>
      <c r="M251" s="6">
        <f ca="1">IF( ISERROR(SUMIF([1]Nevezések!I:I,L251,[1]Nevezések!AB:AB)),0,SUMIF([1]Nevezések!I:I,L251,[1]Nevezések!AB:AB))</f>
        <v>0</v>
      </c>
      <c r="N251" s="6">
        <f ca="1">IF( ISERROR(SUMIF([1]Nevezések!I:I,L251,[1]Nevezések!AD:AD)),0,SUMIF([1]Nevezések!I:I,L251,[1]Nevezések!AC:AD))</f>
        <v>0</v>
      </c>
      <c r="O251" s="4">
        <f ca="1">SUMIF([1]Nevezések!$I$1:$V$1250,L251,[1]Nevezések!$V$1:$V$1250)</f>
        <v>0</v>
      </c>
      <c r="P251" s="4"/>
      <c r="Q251" s="4"/>
      <c r="R251" s="4"/>
      <c r="S251" s="4"/>
      <c r="T251" s="4"/>
    </row>
    <row r="252" spans="12:20" x14ac:dyDescent="0.3">
      <c r="L252" s="4" t="str">
        <f ca="1">IFERROR(__xludf.DUMMYFUNCTION("""COMPUTED_VALUE"""),"Premontrei Női Kanonokrend")</f>
        <v>Premontrei Női Kanonokrend</v>
      </c>
      <c r="M252" s="6">
        <f ca="1">IF( ISERROR(SUMIF([1]Nevezések!I:I,L252,[1]Nevezések!AB:AB)),0,SUMIF([1]Nevezések!I:I,L252,[1]Nevezések!AB:AB))</f>
        <v>0</v>
      </c>
      <c r="N252" s="6">
        <f ca="1">IF( ISERROR(SUMIF([1]Nevezések!I:I,L252,[1]Nevezések!AD:AD)),0,SUMIF([1]Nevezések!I:I,L252,[1]Nevezések!AC:AD))</f>
        <v>0</v>
      </c>
      <c r="O252" s="4">
        <f ca="1">SUMIF([1]Nevezések!$I$1:$V$1250,L252,[1]Nevezések!$V$1:$V$1250)</f>
        <v>1</v>
      </c>
      <c r="P252" s="4"/>
      <c r="Q252" s="4"/>
      <c r="R252" s="4"/>
      <c r="S252" s="4"/>
      <c r="T252" s="4"/>
    </row>
    <row r="253" spans="12:20" x14ac:dyDescent="0.3">
      <c r="L253" s="4" t="str">
        <f ca="1">IFERROR(__xludf.DUMMYFUNCTION("""COMPUTED_VALUE"""),"Alsóerdősori Bárdos Lajos Általános Iskola és Gimnázium")</f>
        <v>Alsóerdősori Bárdos Lajos Általános Iskola és Gimnázium</v>
      </c>
      <c r="M253" s="6">
        <f ca="1">IF( ISERROR(SUMIF([1]Nevezések!I:I,L253,[1]Nevezések!AB:AB)),0,SUMIF([1]Nevezések!I:I,L253,[1]Nevezések!AB:AB))</f>
        <v>0</v>
      </c>
      <c r="N253" s="6">
        <f ca="1">IF( ISERROR(SUMIF([1]Nevezések!I:I,L253,[1]Nevezések!AD:AD)),0,SUMIF([1]Nevezések!I:I,L253,[1]Nevezések!AC:AD))</f>
        <v>0</v>
      </c>
      <c r="O253" s="4">
        <f ca="1">SUMIF([1]Nevezések!$I$1:$V$1250,L253,[1]Nevezések!$V$1:$V$1250)</f>
        <v>0</v>
      </c>
      <c r="P253" s="4"/>
      <c r="Q253" s="4"/>
      <c r="R253" s="4"/>
      <c r="S253" s="4"/>
      <c r="T253" s="4"/>
    </row>
    <row r="254" spans="12:20" x14ac:dyDescent="0.3">
      <c r="L254" s="4" t="str">
        <f ca="1">IFERROR(__xludf.DUMMYFUNCTION("""COMPUTED_VALUE"""),"Érdi Gárdonyi Géza Általános Iskola és Gimnázium")</f>
        <v>Érdi Gárdonyi Géza Általános Iskola és Gimnázium</v>
      </c>
      <c r="M254" s="6">
        <f ca="1">IF( ISERROR(SUMIF([1]Nevezések!I:I,L254,[1]Nevezések!AB:AB)),0,SUMIF([1]Nevezések!I:I,L254,[1]Nevezések!AB:AB))</f>
        <v>0</v>
      </c>
      <c r="N254" s="6">
        <f ca="1">IF( ISERROR(SUMIF([1]Nevezések!I:I,L254,[1]Nevezések!AD:AD)),0,SUMIF([1]Nevezések!I:I,L254,[1]Nevezések!AC:AD))</f>
        <v>0</v>
      </c>
      <c r="O254" s="4">
        <f ca="1">SUMIF([1]Nevezések!$I$1:$V$1250,L254,[1]Nevezések!$V$1:$V$1250)</f>
        <v>0</v>
      </c>
      <c r="P254" s="4"/>
      <c r="Q254" s="4"/>
      <c r="R254" s="4"/>
      <c r="S254" s="4"/>
      <c r="T254" s="4"/>
    </row>
    <row r="255" spans="12:20" x14ac:dyDescent="0.3">
      <c r="L255" s="4" t="str">
        <f ca="1">IFERROR(__xludf.DUMMYFUNCTION("""COMPUTED_VALUE"""),"Székesfehérvári Kossuth Lajos Általános Iskola")</f>
        <v>Székesfehérvári Kossuth Lajos Általános Iskola</v>
      </c>
      <c r="M255" s="6">
        <f ca="1">IF( ISERROR(SUMIF([1]Nevezések!I:I,L255,[1]Nevezések!AB:AB)),0,SUMIF([1]Nevezések!I:I,L255,[1]Nevezések!AB:AB))</f>
        <v>0</v>
      </c>
      <c r="N255" s="6">
        <f ca="1">IF( ISERROR(SUMIF([1]Nevezések!I:I,L255,[1]Nevezések!AD:AD)),0,SUMIF([1]Nevezések!I:I,L255,[1]Nevezések!AC:AD))</f>
        <v>0</v>
      </c>
      <c r="O255" s="4">
        <f ca="1">SUMIF([1]Nevezések!$I$1:$V$1250,L255,[1]Nevezések!$V$1:$V$1250)</f>
        <v>1</v>
      </c>
      <c r="P255" s="4"/>
      <c r="Q255" s="4"/>
      <c r="R255" s="4"/>
      <c r="S255" s="4"/>
      <c r="T255" s="4"/>
    </row>
    <row r="256" spans="12:20" x14ac:dyDescent="0.3">
      <c r="L256" s="4" t="str">
        <f ca="1">IFERROR(__xludf.DUMMYFUNCTION("""COMPUTED_VALUE"""),"Dunaújvárosi SZC Dunaferr Technikum és Szakképző Iskola Apáczai Csere János utcai telephelye")</f>
        <v>Dunaújvárosi SZC Dunaferr Technikum és Szakképző Iskola Apáczai Csere János utcai telephelye</v>
      </c>
      <c r="M256" s="6">
        <f ca="1">IF( ISERROR(SUMIF([1]Nevezések!I:I,L256,[1]Nevezések!AB:AB)),0,SUMIF([1]Nevezések!I:I,L256,[1]Nevezések!AB:AB))</f>
        <v>0</v>
      </c>
      <c r="N256" s="6">
        <f ca="1">IF( ISERROR(SUMIF([1]Nevezések!I:I,L256,[1]Nevezések!AD:AD)),0,SUMIF([1]Nevezések!I:I,L256,[1]Nevezések!AC:AD))</f>
        <v>0</v>
      </c>
      <c r="O256" s="4">
        <f ca="1">SUMIF([1]Nevezések!$I$1:$V$1250,L256,[1]Nevezések!$V$1:$V$1250)</f>
        <v>0</v>
      </c>
      <c r="P256" s="4"/>
      <c r="Q256" s="4"/>
      <c r="R256" s="4"/>
      <c r="S256" s="4"/>
      <c r="T256" s="4"/>
    </row>
    <row r="257" spans="12:20" x14ac:dyDescent="0.3">
      <c r="L257" s="4" t="str">
        <f ca="1">IFERROR(__xludf.DUMMYFUNCTION("""COMPUTED_VALUE"""),"Óbudai Waldorf Általános Iskola, Gimnázium és Alapfokú Művészeti Iskola")</f>
        <v>Óbudai Waldorf Általános Iskola, Gimnázium és Alapfokú Művészeti Iskola</v>
      </c>
      <c r="M257" s="6">
        <f ca="1">IF( ISERROR(SUMIF([1]Nevezések!I:I,L257,[1]Nevezések!AB:AB)),0,SUMIF([1]Nevezések!I:I,L257,[1]Nevezések!AB:AB))</f>
        <v>0</v>
      </c>
      <c r="N257" s="6">
        <f ca="1">IF( ISERROR(SUMIF([1]Nevezések!I:I,L257,[1]Nevezések!AD:AD)),0,SUMIF([1]Nevezések!I:I,L257,[1]Nevezések!AC:AD))</f>
        <v>0</v>
      </c>
      <c r="O257" s="4">
        <f ca="1">SUMIF([1]Nevezések!$I$1:$V$1250,L257,[1]Nevezések!$V$1:$V$1250)</f>
        <v>1</v>
      </c>
      <c r="P257" s="4"/>
      <c r="Q257" s="4"/>
      <c r="R257" s="4"/>
      <c r="S257" s="4"/>
      <c r="T257" s="4"/>
    </row>
    <row r="258" spans="12:20" x14ac:dyDescent="0.3">
      <c r="L258" s="4" t="str">
        <f ca="1">IFERROR(__xludf.DUMMYFUNCTION("""COMPUTED_VALUE"""),"Dunaújvárosi SZC Rudas Közgazdasági Technikum és Kollégium")</f>
        <v>Dunaújvárosi SZC Rudas Közgazdasági Technikum és Kollégium</v>
      </c>
      <c r="M258" s="6">
        <f ca="1">IF( ISERROR(SUMIF([1]Nevezések!I:I,L258,[1]Nevezések!AB:AB)),0,SUMIF([1]Nevezések!I:I,L258,[1]Nevezések!AB:AB))</f>
        <v>0</v>
      </c>
      <c r="N258" s="6">
        <f ca="1">IF( ISERROR(SUMIF([1]Nevezések!I:I,L258,[1]Nevezések!AD:AD)),0,SUMIF([1]Nevezések!I:I,L258,[1]Nevezések!AC:AD))</f>
        <v>0</v>
      </c>
      <c r="O258" s="4">
        <f ca="1">SUMIF([1]Nevezések!$I$1:$V$1250,L258,[1]Nevezések!$V$1:$V$1250)</f>
        <v>0</v>
      </c>
      <c r="P258" s="4"/>
      <c r="Q258" s="4"/>
      <c r="R258" s="4"/>
      <c r="S258" s="4"/>
      <c r="T258" s="4"/>
    </row>
    <row r="259" spans="12:20" x14ac:dyDescent="0.3">
      <c r="L259" s="4" t="str">
        <f ca="1">IFERROR(__xludf.DUMMYFUNCTION("""COMPUTED_VALUE"""),"Szent Orsolya Római Katolikus Gimnázium, Általános Iskola és Óvoda-Bölcsőde")</f>
        <v>Szent Orsolya Római Katolikus Gimnázium, Általános Iskola és Óvoda-Bölcsőde</v>
      </c>
      <c r="M259" s="6">
        <f ca="1">IF( ISERROR(SUMIF([1]Nevezések!I:I,L259,[1]Nevezések!AB:AB)),0,SUMIF([1]Nevezések!I:I,L259,[1]Nevezések!AB:AB))</f>
        <v>0</v>
      </c>
      <c r="N259" s="6">
        <f ca="1">IF( ISERROR(SUMIF([1]Nevezések!I:I,L259,[1]Nevezések!AD:AD)),0,SUMIF([1]Nevezések!I:I,L259,[1]Nevezések!AC:AD))</f>
        <v>0</v>
      </c>
      <c r="O259" s="4">
        <f ca="1">SUMIF([1]Nevezések!$I$1:$V$1250,L259,[1]Nevezések!$V$1:$V$1250)</f>
        <v>1</v>
      </c>
      <c r="P259" s="4"/>
      <c r="Q259" s="4"/>
      <c r="R259" s="4"/>
      <c r="S259" s="4"/>
      <c r="T259" s="4"/>
    </row>
    <row r="260" spans="12:20" x14ac:dyDescent="0.3">
      <c r="L260" s="4" t="str">
        <f ca="1">IFERROR(__xludf.DUMMYFUNCTION("""COMPUTED_VALUE"""),"BME által alapított Két Tanítási Nyelvű Gimnázium")</f>
        <v>BME által alapított Két Tanítási Nyelvű Gimnázium</v>
      </c>
      <c r="M260" s="6">
        <f ca="1">IF( ISERROR(SUMIF([1]Nevezések!I:I,L260,[1]Nevezések!AB:AB)),0,SUMIF([1]Nevezések!I:I,L260,[1]Nevezések!AB:AB))</f>
        <v>0</v>
      </c>
      <c r="N260" s="6">
        <f ca="1">IF( ISERROR(SUMIF([1]Nevezések!I:I,L260,[1]Nevezések!AD:AD)),0,SUMIF([1]Nevezések!I:I,L260,[1]Nevezések!AC:AD))</f>
        <v>0</v>
      </c>
      <c r="O260" s="4">
        <f ca="1">SUMIF([1]Nevezések!$I$1:$V$1250,L260,[1]Nevezések!$V$1:$V$1250)</f>
        <v>2</v>
      </c>
      <c r="P260" s="4"/>
      <c r="Q260" s="4"/>
      <c r="R260" s="4"/>
      <c r="S260" s="4"/>
      <c r="T260" s="4"/>
    </row>
    <row r="261" spans="12:20" x14ac:dyDescent="0.3">
      <c r="L261" s="4" t="str">
        <f ca="1">IFERROR(__xludf.DUMMYFUNCTION("""COMPUTED_VALUE"""),"Budapest VI. Kerületi Szinyei Merse Pál Gimnázium")</f>
        <v>Budapest VI. Kerületi Szinyei Merse Pál Gimnázium</v>
      </c>
      <c r="M261" s="6">
        <f ca="1">IF( ISERROR(SUMIF([1]Nevezések!I:I,L261,[1]Nevezések!AB:AB)),0,SUMIF([1]Nevezések!I:I,L261,[1]Nevezések!AB:AB))</f>
        <v>0</v>
      </c>
      <c r="N261" s="6">
        <f ca="1">IF( ISERROR(SUMIF([1]Nevezések!I:I,L261,[1]Nevezések!AD:AD)),0,SUMIF([1]Nevezések!I:I,L261,[1]Nevezések!AC:AD))</f>
        <v>0</v>
      </c>
      <c r="O261" s="4">
        <f ca="1">SUMIF([1]Nevezések!$I$1:$V$1250,L261,[1]Nevezések!$V$1:$V$1250)</f>
        <v>1</v>
      </c>
      <c r="P261" s="4"/>
      <c r="Q261" s="4"/>
      <c r="R261" s="4"/>
      <c r="S261" s="4"/>
      <c r="T261" s="4"/>
    </row>
    <row r="262" spans="12:20" x14ac:dyDescent="0.3">
      <c r="L262" s="4" t="str">
        <f ca="1">IFERROR(__xludf.DUMMYFUNCTION("""COMPUTED_VALUE"""),"Debreceni SZC Mechwart András Gépipari és Informatikai Technikum")</f>
        <v>Debreceni SZC Mechwart András Gépipari és Informatikai Technikum</v>
      </c>
      <c r="M262" s="6">
        <f ca="1">IF( ISERROR(SUMIF([1]Nevezések!I:I,L262,[1]Nevezések!AB:AB)),0,SUMIF([1]Nevezések!I:I,L262,[1]Nevezések!AB:AB))</f>
        <v>0</v>
      </c>
      <c r="N262" s="6">
        <f ca="1">IF( ISERROR(SUMIF([1]Nevezések!I:I,L262,[1]Nevezések!AD:AD)),0,SUMIF([1]Nevezések!I:I,L262,[1]Nevezések!AC:AD))</f>
        <v>3</v>
      </c>
      <c r="O262" s="4">
        <f ca="1">SUMIF([1]Nevezések!$I$1:$V$1250,L262,[1]Nevezések!$V$1:$V$1250)</f>
        <v>2</v>
      </c>
      <c r="P262" s="4"/>
      <c r="Q262" s="4"/>
      <c r="R262" s="4"/>
      <c r="S262" s="4"/>
      <c r="T262" s="4"/>
    </row>
    <row r="263" spans="12:20" x14ac:dyDescent="0.3">
      <c r="L263" s="4" t="str">
        <f ca="1">IFERROR(__xludf.DUMMYFUNCTION("""COMPUTED_VALUE"""),"Baptista Szeretetszolgálat EJSZ Széchenyi István Gimnáziuma és Technikuma")</f>
        <v>Baptista Szeretetszolgálat EJSZ Széchenyi István Gimnáziuma és Technikuma</v>
      </c>
      <c r="M263" s="6">
        <f ca="1">IF( ISERROR(SUMIF([1]Nevezések!I:I,L263,[1]Nevezések!AB:AB)),0,SUMIF([1]Nevezések!I:I,L263,[1]Nevezések!AB:AB))</f>
        <v>0</v>
      </c>
      <c r="N263" s="6">
        <f ca="1">IF( ISERROR(SUMIF([1]Nevezések!I:I,L263,[1]Nevezések!AD:AD)),0,SUMIF([1]Nevezések!I:I,L263,[1]Nevezések!AC:AD))</f>
        <v>0</v>
      </c>
      <c r="O263" s="4">
        <f ca="1">SUMIF([1]Nevezések!$I$1:$V$1250,L263,[1]Nevezések!$V$1:$V$1250)</f>
        <v>1</v>
      </c>
      <c r="P263" s="4"/>
      <c r="Q263" s="4"/>
      <c r="R263" s="4"/>
      <c r="S263" s="4"/>
      <c r="T263" s="4"/>
    </row>
    <row r="264" spans="12:20" x14ac:dyDescent="0.3">
      <c r="L264" s="4" t="str">
        <f ca="1">IFERROR(__xludf.DUMMYFUNCTION("""COMPUTED_VALUE"""),"Ferences Gimnázium")</f>
        <v>Ferences Gimnázium</v>
      </c>
      <c r="M264" s="6">
        <f ca="1">IF( ISERROR(SUMIF([1]Nevezések!I:I,L264,[1]Nevezések!AB:AB)),0,SUMIF([1]Nevezések!I:I,L264,[1]Nevezések!AB:AB))</f>
        <v>0</v>
      </c>
      <c r="N264" s="6">
        <f ca="1">IF( ISERROR(SUMIF([1]Nevezések!I:I,L264,[1]Nevezések!AD:AD)),0,SUMIF([1]Nevezések!I:I,L264,[1]Nevezések!AC:AD))</f>
        <v>1</v>
      </c>
      <c r="O264" s="4">
        <f ca="1">SUMIF([1]Nevezések!$I$1:$V$1250,L264,[1]Nevezések!$V$1:$V$1250)</f>
        <v>1</v>
      </c>
      <c r="P264" s="4"/>
      <c r="Q264" s="4"/>
      <c r="R264" s="4"/>
      <c r="S264" s="4"/>
      <c r="T264" s="4"/>
    </row>
    <row r="265" spans="12:20" x14ac:dyDescent="0.3">
      <c r="L265" s="4" t="str">
        <f ca="1">IFERROR(__xludf.DUMMYFUNCTION("""COMPUTED_VALUE"""),"Verseghy Ferenc Gimnázium")</f>
        <v>Verseghy Ferenc Gimnázium</v>
      </c>
      <c r="M265" s="6">
        <f ca="1">IF( ISERROR(SUMIF([1]Nevezések!I:I,L265,[1]Nevezések!AB:AB)),0,SUMIF([1]Nevezések!I:I,L265,[1]Nevezések!AB:AB))</f>
        <v>0</v>
      </c>
      <c r="N265" s="6">
        <f ca="1">IF( ISERROR(SUMIF([1]Nevezések!I:I,L265,[1]Nevezések!AD:AD)),0,SUMIF([1]Nevezések!I:I,L265,[1]Nevezések!AC:AD))</f>
        <v>0</v>
      </c>
      <c r="O265" s="4">
        <f ca="1">SUMIF([1]Nevezések!$I$1:$V$1250,L265,[1]Nevezések!$V$1:$V$1250)</f>
        <v>1</v>
      </c>
      <c r="P265" s="4"/>
      <c r="Q265" s="4"/>
      <c r="R265" s="4"/>
      <c r="S265" s="4"/>
      <c r="T265" s="4"/>
    </row>
    <row r="266" spans="12:20" x14ac:dyDescent="0.3">
      <c r="L266" s="4" t="str">
        <f ca="1">IFERROR(__xludf.DUMMYFUNCTION("""COMPUTED_VALUE"""),"Baár-Madas Református Gimnázium, Általános Iskola és Kollégium")</f>
        <v>Baár-Madas Református Gimnázium, Általános Iskola és Kollégium</v>
      </c>
      <c r="M266" s="6">
        <f ca="1">IF( ISERROR(SUMIF([1]Nevezések!I:I,L266,[1]Nevezések!AB:AB)),0,SUMIF([1]Nevezések!I:I,L266,[1]Nevezések!AB:AB))</f>
        <v>0</v>
      </c>
      <c r="N266" s="6">
        <f ca="1">IF( ISERROR(SUMIF([1]Nevezések!I:I,L266,[1]Nevezések!AD:AD)),0,SUMIF([1]Nevezések!I:I,L266,[1]Nevezések!AC:AD))</f>
        <v>0</v>
      </c>
      <c r="O266" s="4">
        <f ca="1">SUMIF([1]Nevezések!$I$1:$V$1250,L266,[1]Nevezések!$V$1:$V$1250)</f>
        <v>0</v>
      </c>
      <c r="P266" s="4"/>
      <c r="Q266" s="4"/>
      <c r="R266" s="4"/>
      <c r="S266" s="4"/>
      <c r="T266" s="4"/>
    </row>
    <row r="267" spans="12:20" x14ac:dyDescent="0.3">
      <c r="L267" s="4" t="str">
        <f ca="1">IFERROR(__xludf.DUMMYFUNCTION("""COMPUTED_VALUE"""),"Prohászka Ottokár Orsolyita Gimnázium, Általános Iskola és Óvoda")</f>
        <v>Prohászka Ottokár Orsolyita Gimnázium, Általános Iskola és Óvoda</v>
      </c>
      <c r="M267" s="6">
        <f ca="1">IF( ISERROR(SUMIF([1]Nevezések!I:I,L267,[1]Nevezések!AB:AB)),0,SUMIF([1]Nevezések!I:I,L267,[1]Nevezések!AB:AB))</f>
        <v>0</v>
      </c>
      <c r="N267" s="6">
        <f ca="1">IF( ISERROR(SUMIF([1]Nevezések!I:I,L267,[1]Nevezések!AD:AD)),0,SUMIF([1]Nevezések!I:I,L267,[1]Nevezések!AC:AD))</f>
        <v>0</v>
      </c>
      <c r="O267" s="4">
        <f ca="1">SUMIF([1]Nevezések!$I$1:$V$1250,L267,[1]Nevezések!$V$1:$V$1250)</f>
        <v>1</v>
      </c>
      <c r="P267" s="4"/>
      <c r="Q267" s="4"/>
      <c r="R267" s="4"/>
      <c r="S267" s="4"/>
      <c r="T267" s="4"/>
    </row>
    <row r="268" spans="12:20" x14ac:dyDescent="0.3">
      <c r="L268" s="4" t="str">
        <f ca="1">IFERROR(__xludf.DUMMYFUNCTION("""COMPUTED_VALUE"""),"Váci SZC Boronkay György Műszaki Technikum és Gimnázium")</f>
        <v>Váci SZC Boronkay György Műszaki Technikum és Gimnázium</v>
      </c>
      <c r="M268" s="6">
        <f ca="1">IF( ISERROR(SUMIF([1]Nevezések!I:I,L268,[1]Nevezések!AB:AB)),0,SUMIF([1]Nevezések!I:I,L268,[1]Nevezések!AB:AB))</f>
        <v>0</v>
      </c>
      <c r="N268" s="6">
        <f ca="1">IF( ISERROR(SUMIF([1]Nevezések!I:I,L268,[1]Nevezések!AD:AD)),0,SUMIF([1]Nevezések!I:I,L268,[1]Nevezések!AC:AD))</f>
        <v>0</v>
      </c>
      <c r="O268" s="4">
        <f ca="1">SUMIF([1]Nevezések!$I$1:$V$1250,L268,[1]Nevezések!$V$1:$V$1250)</f>
        <v>1</v>
      </c>
      <c r="P268" s="4"/>
      <c r="Q268" s="4"/>
      <c r="R268" s="4"/>
      <c r="S268" s="4"/>
      <c r="T268" s="4"/>
    </row>
    <row r="269" spans="12:20" x14ac:dyDescent="0.3">
      <c r="L269" s="4" t="str">
        <f ca="1">IFERROR(__xludf.DUMMYFUNCTION("""COMPUTED_VALUE"""),"Kispesti Károlyi Mihály Magyar-Spanyol Tannyelvű Gimnázium")</f>
        <v>Kispesti Károlyi Mihály Magyar-Spanyol Tannyelvű Gimnázium</v>
      </c>
      <c r="M269" s="6">
        <f ca="1">IF( ISERROR(SUMIF([1]Nevezések!I:I,L269,[1]Nevezések!AB:AB)),0,SUMIF([1]Nevezések!I:I,L269,[1]Nevezések!AB:AB))</f>
        <v>0</v>
      </c>
      <c r="N269" s="6">
        <f ca="1">IF( ISERROR(SUMIF([1]Nevezések!I:I,L269,[1]Nevezések!AD:AD)),0,SUMIF([1]Nevezések!I:I,L269,[1]Nevezések!AC:AD))</f>
        <v>0</v>
      </c>
      <c r="O269" s="4">
        <f ca="1">SUMIF([1]Nevezések!$I$1:$V$1250,L269,[1]Nevezések!$V$1:$V$1250)</f>
        <v>0</v>
      </c>
      <c r="P269" s="4"/>
      <c r="Q269" s="4"/>
      <c r="R269" s="4"/>
      <c r="S269" s="4"/>
      <c r="T269" s="4"/>
    </row>
    <row r="270" spans="12:20" x14ac:dyDescent="0.3">
      <c r="L270" s="4" t="str">
        <f ca="1">IFERROR(__xludf.DUMMYFUNCTION("""COMPUTED_VALUE"""),"Ceglédi Kossuth Lajos Gimnázium")</f>
        <v>Ceglédi Kossuth Lajos Gimnázium</v>
      </c>
      <c r="M270" s="6">
        <f ca="1">IF( ISERROR(SUMIF([1]Nevezések!I:I,L270,[1]Nevezések!AB:AB)),0,SUMIF([1]Nevezések!I:I,L270,[1]Nevezések!AB:AB))</f>
        <v>0</v>
      </c>
      <c r="N270" s="6">
        <f ca="1">IF( ISERROR(SUMIF([1]Nevezések!I:I,L270,[1]Nevezések!AD:AD)),0,SUMIF([1]Nevezések!I:I,L270,[1]Nevezések!AC:AD))</f>
        <v>0</v>
      </c>
      <c r="O270" s="4">
        <f ca="1">SUMIF([1]Nevezések!$I$1:$V$1250,L270,[1]Nevezések!$V$1:$V$1250)</f>
        <v>0</v>
      </c>
      <c r="P270" s="4"/>
      <c r="Q270" s="4"/>
      <c r="R270" s="4"/>
      <c r="S270" s="4"/>
      <c r="T270" s="4"/>
    </row>
    <row r="271" spans="12:20" x14ac:dyDescent="0.3">
      <c r="L271" s="4" t="str">
        <f ca="1">IFERROR(__xludf.DUMMYFUNCTION("""COMPUTED_VALUE"""),"Budapest VI. Kerületi Kölcsey Ferenc Gimnázium")</f>
        <v>Budapest VI. Kerületi Kölcsey Ferenc Gimnázium</v>
      </c>
      <c r="M271" s="6">
        <f ca="1">IF( ISERROR(SUMIF([1]Nevezések!I:I,L271,[1]Nevezések!AB:AB)),0,SUMIF([1]Nevezések!I:I,L271,[1]Nevezések!AB:AB))</f>
        <v>0</v>
      </c>
      <c r="N271" s="6">
        <f ca="1">IF( ISERROR(SUMIF([1]Nevezések!I:I,L271,[1]Nevezések!AD:AD)),0,SUMIF([1]Nevezések!I:I,L271,[1]Nevezések!AC:AD))</f>
        <v>0</v>
      </c>
      <c r="O271" s="4">
        <f ca="1">SUMIF([1]Nevezések!$I$1:$V$1250,L271,[1]Nevezések!$V$1:$V$1250)</f>
        <v>1</v>
      </c>
      <c r="P271" s="4"/>
      <c r="Q271" s="4"/>
      <c r="R271" s="4"/>
      <c r="S271" s="4"/>
      <c r="T271" s="4"/>
    </row>
    <row r="272" spans="12:20" x14ac:dyDescent="0.3">
      <c r="L272" s="4" t="str">
        <f ca="1">IFERROR(__xludf.DUMMYFUNCTION("""COMPUTED_VALUE"""),"Békéscsabai SZC Nemes Tihamér Technikum és Kollégium")</f>
        <v>Békéscsabai SZC Nemes Tihamér Technikum és Kollégium</v>
      </c>
      <c r="M272" s="6">
        <f ca="1">IF( ISERROR(SUMIF([1]Nevezések!I:I,L272,[1]Nevezések!AB:AB)),0,SUMIF([1]Nevezések!I:I,L272,[1]Nevezések!AB:AB))</f>
        <v>0</v>
      </c>
      <c r="N272" s="6">
        <f ca="1">IF( ISERROR(SUMIF([1]Nevezések!I:I,L272,[1]Nevezések!AD:AD)),0,SUMIF([1]Nevezések!I:I,L272,[1]Nevezések!AC:AD))</f>
        <v>0</v>
      </c>
      <c r="O272" s="4">
        <f ca="1">SUMIF([1]Nevezések!$I$1:$V$1250,L272,[1]Nevezések!$V$1:$V$1250)</f>
        <v>1</v>
      </c>
      <c r="P272" s="4"/>
      <c r="Q272" s="4"/>
      <c r="R272" s="4"/>
      <c r="S272" s="4"/>
      <c r="T272" s="4"/>
    </row>
    <row r="273" spans="12:20" x14ac:dyDescent="0.3">
      <c r="L273" s="4" t="str">
        <f ca="1">IFERROR(__xludf.DUMMYFUNCTION("""COMPUTED_VALUE"""),"Szegedi SZC Tóth János Mórahalmi Szakképző Iskola és Szilágyi Mihály Kollégium")</f>
        <v>Szegedi SZC Tóth János Mórahalmi Szakképző Iskola és Szilágyi Mihály Kollégium</v>
      </c>
      <c r="M273" s="6">
        <f ca="1">IF( ISERROR(SUMIF([1]Nevezések!I:I,L273,[1]Nevezések!AB:AB)),0,SUMIF([1]Nevezések!I:I,L273,[1]Nevezések!AB:AB))</f>
        <v>0</v>
      </c>
      <c r="N273" s="6">
        <f ca="1">IF( ISERROR(SUMIF([1]Nevezések!I:I,L273,[1]Nevezések!AD:AD)),0,SUMIF([1]Nevezések!I:I,L273,[1]Nevezések!AC:AD))</f>
        <v>0</v>
      </c>
      <c r="O273" s="4">
        <f ca="1">SUMIF([1]Nevezések!$I$1:$V$1250,L273,[1]Nevezések!$V$1:$V$1250)</f>
        <v>0</v>
      </c>
      <c r="P273" s="4"/>
      <c r="Q273" s="4"/>
      <c r="R273" s="4"/>
      <c r="S273" s="4"/>
      <c r="T273" s="4"/>
    </row>
    <row r="274" spans="12:20" x14ac:dyDescent="0.3">
      <c r="L274" s="4" t="str">
        <f ca="1">IFERROR(__xludf.DUMMYFUNCTION("""COMPUTED_VALUE"""),"Hajdúböszörményi Bocskai István Gimnázium")</f>
        <v>Hajdúböszörményi Bocskai István Gimnázium</v>
      </c>
      <c r="M274" s="6">
        <f ca="1">IF( ISERROR(SUMIF([1]Nevezések!I:I,L274,[1]Nevezések!AB:AB)),0,SUMIF([1]Nevezések!I:I,L274,[1]Nevezések!AB:AB))</f>
        <v>0</v>
      </c>
      <c r="N274" s="6">
        <f ca="1">IF( ISERROR(SUMIF([1]Nevezések!I:I,L274,[1]Nevezések!AD:AD)),0,SUMIF([1]Nevezések!I:I,L274,[1]Nevezések!AC:AD))</f>
        <v>0</v>
      </c>
      <c r="O274" s="4">
        <f ca="1">SUMIF([1]Nevezések!$I$1:$V$1250,L274,[1]Nevezések!$V$1:$V$1250)</f>
        <v>1</v>
      </c>
      <c r="P274" s="4"/>
      <c r="Q274" s="4"/>
      <c r="R274" s="4"/>
      <c r="S274" s="4"/>
      <c r="T274" s="4"/>
    </row>
    <row r="275" spans="12:20" x14ac:dyDescent="0.3">
      <c r="L275" s="4" t="str">
        <f ca="1">IFERROR(__xludf.DUMMYFUNCTION("""COMPUTED_VALUE"""),"Sárospataki Református Kollégium Gimnáziuma, Általános Iskolája és Diákotthona")</f>
        <v>Sárospataki Református Kollégium Gimnáziuma, Általános Iskolája és Diákotthona</v>
      </c>
      <c r="M275" s="6">
        <f ca="1">IF( ISERROR(SUMIF([1]Nevezések!I:I,L275,[1]Nevezések!AB:AB)),0,SUMIF([1]Nevezések!I:I,L275,[1]Nevezések!AB:AB))</f>
        <v>0</v>
      </c>
      <c r="N275" s="6">
        <f ca="1">IF( ISERROR(SUMIF([1]Nevezések!I:I,L275,[1]Nevezések!AD:AD)),0,SUMIF([1]Nevezések!I:I,L275,[1]Nevezések!AC:AD))</f>
        <v>0</v>
      </c>
      <c r="O275" s="4">
        <f ca="1">SUMIF([1]Nevezések!$I$1:$V$1250,L275,[1]Nevezések!$V$1:$V$1250)</f>
        <v>1</v>
      </c>
      <c r="P275" s="4"/>
      <c r="Q275" s="4"/>
      <c r="R275" s="4"/>
      <c r="S275" s="4"/>
      <c r="T275" s="4"/>
    </row>
    <row r="276" spans="12:20" x14ac:dyDescent="0.3">
      <c r="L276" s="4" t="str">
        <f ca="1">IFERROR(__xludf.DUMMYFUNCTION("""COMPUTED_VALUE"""),"Gyulai Római Katolikus Gimnázium, Általános Iskola, Óvoda és Kollégium")</f>
        <v>Gyulai Római Katolikus Gimnázium, Általános Iskola, Óvoda és Kollégium</v>
      </c>
      <c r="M276" s="6">
        <f ca="1">IF( ISERROR(SUMIF([1]Nevezések!I:I,L276,[1]Nevezések!AB:AB)),0,SUMIF([1]Nevezések!I:I,L276,[1]Nevezések!AB:AB))</f>
        <v>0</v>
      </c>
      <c r="N276" s="6">
        <f ca="1">IF( ISERROR(SUMIF([1]Nevezések!I:I,L276,[1]Nevezések!AD:AD)),0,SUMIF([1]Nevezések!I:I,L276,[1]Nevezések!AC:AD))</f>
        <v>0</v>
      </c>
      <c r="O276" s="4">
        <f ca="1">SUMIF([1]Nevezések!$I$1:$V$1250,L276,[1]Nevezések!$V$1:$V$1250)</f>
        <v>0</v>
      </c>
      <c r="P276" s="4"/>
      <c r="Q276" s="4"/>
      <c r="R276" s="4"/>
      <c r="S276" s="4"/>
      <c r="T276" s="4"/>
    </row>
    <row r="277" spans="12:20" x14ac:dyDescent="0.3">
      <c r="L277" s="4" t="str">
        <f ca="1">IFERROR(__xludf.DUMMYFUNCTION("""COMPUTED_VALUE"""),"Vas Megyei SZC Savaria Technikum és Kollégium")</f>
        <v>Vas Megyei SZC Savaria Technikum és Kollégium</v>
      </c>
      <c r="M277" s="6">
        <f ca="1">IF( ISERROR(SUMIF([1]Nevezések!I:I,L277,[1]Nevezések!AB:AB)),0,SUMIF([1]Nevezések!I:I,L277,[1]Nevezések!AB:AB))</f>
        <v>0</v>
      </c>
      <c r="N277" s="6">
        <f ca="1">IF( ISERROR(SUMIF([1]Nevezések!I:I,L277,[1]Nevezések!AD:AD)),0,SUMIF([1]Nevezések!I:I,L277,[1]Nevezések!AC:AD))</f>
        <v>0</v>
      </c>
      <c r="O277" s="4">
        <f ca="1">SUMIF([1]Nevezések!$I$1:$V$1250,L277,[1]Nevezések!$V$1:$V$1250)</f>
        <v>0</v>
      </c>
      <c r="P277" s="4"/>
      <c r="Q277" s="4"/>
      <c r="R277" s="4"/>
      <c r="S277" s="4"/>
      <c r="T277" s="4"/>
    </row>
    <row r="278" spans="12:20" x14ac:dyDescent="0.3">
      <c r="L278" s="4" t="str">
        <f ca="1">IFERROR(__xludf.DUMMYFUNCTION("""COMPUTED_VALUE"""),"Vas Megyei SZC Horváth Boldizsár Közgazdasági és Informatikai Technikum")</f>
        <v>Vas Megyei SZC Horváth Boldizsár Közgazdasági és Informatikai Technikum</v>
      </c>
      <c r="M278" s="6">
        <f ca="1">IF( ISERROR(SUMIF([1]Nevezések!I:I,L278,[1]Nevezések!AB:AB)),0,SUMIF([1]Nevezések!I:I,L278,[1]Nevezések!AB:AB))</f>
        <v>0</v>
      </c>
      <c r="N278" s="6">
        <f ca="1">IF( ISERROR(SUMIF([1]Nevezések!I:I,L278,[1]Nevezések!AD:AD)),0,SUMIF([1]Nevezések!I:I,L278,[1]Nevezések!AC:AD))</f>
        <v>0</v>
      </c>
      <c r="O278" s="4">
        <f ca="1">SUMIF([1]Nevezések!$I$1:$V$1250,L278,[1]Nevezések!$V$1:$V$1250)</f>
        <v>1</v>
      </c>
      <c r="P278" s="4"/>
      <c r="Q278" s="4"/>
      <c r="R278" s="4"/>
      <c r="S278" s="4"/>
      <c r="T278" s="4"/>
    </row>
    <row r="279" spans="12:20" x14ac:dyDescent="0.3">
      <c r="L279" s="4" t="str">
        <f ca="1">IFERROR(__xludf.DUMMYFUNCTION("""COMPUTED_VALUE"""),"Váci Madách Imre Gimnázium")</f>
        <v>Váci Madách Imre Gimnázium</v>
      </c>
      <c r="M279" s="6">
        <f ca="1">IF( ISERROR(SUMIF([1]Nevezések!I:I,L279,[1]Nevezések!AB:AB)),0,SUMIF([1]Nevezések!I:I,L279,[1]Nevezések!AB:AB))</f>
        <v>0</v>
      </c>
      <c r="N279" s="6">
        <f ca="1">IF( ISERROR(SUMIF([1]Nevezések!I:I,L279,[1]Nevezések!AD:AD)),0,SUMIF([1]Nevezések!I:I,L279,[1]Nevezések!AC:AD))</f>
        <v>0</v>
      </c>
      <c r="O279" s="4">
        <f ca="1">SUMIF([1]Nevezések!$I$1:$V$1250,L279,[1]Nevezések!$V$1:$V$1250)</f>
        <v>0</v>
      </c>
      <c r="P279" s="4"/>
      <c r="Q279" s="4"/>
      <c r="R279" s="4"/>
      <c r="S279" s="4"/>
      <c r="T279" s="4"/>
    </row>
    <row r="280" spans="12:20" x14ac:dyDescent="0.3">
      <c r="L280" s="4" t="str">
        <f ca="1">IFERROR(__xludf.DUMMYFUNCTION("""COMPUTED_VALUE"""),"Tóth Árpád Gimnázium")</f>
        <v>Tóth Árpád Gimnázium</v>
      </c>
      <c r="M280" s="6">
        <f ca="1">IF( ISERROR(SUMIF([1]Nevezések!I:I,L280,[1]Nevezések!AB:AB)),0,SUMIF([1]Nevezések!I:I,L280,[1]Nevezések!AB:AB))</f>
        <v>0</v>
      </c>
      <c r="N280" s="6">
        <f ca="1">IF( ISERROR(SUMIF([1]Nevezések!I:I,L280,[1]Nevezések!AD:AD)),0,SUMIF([1]Nevezések!I:I,L280,[1]Nevezések!AC:AD))</f>
        <v>0</v>
      </c>
      <c r="O280" s="4">
        <f ca="1">SUMIF([1]Nevezések!$I$1:$V$1250,L280,[1]Nevezések!$V$1:$V$1250)</f>
        <v>0</v>
      </c>
      <c r="P280" s="4"/>
      <c r="Q280" s="4"/>
      <c r="R280" s="4"/>
      <c r="S280" s="4"/>
      <c r="T280" s="4"/>
    </row>
    <row r="281" spans="12:20" x14ac:dyDescent="0.3">
      <c r="L281" s="4" t="str">
        <f ca="1">IFERROR(__xludf.DUMMYFUNCTION("""COMPUTED_VALUE"""),"Érdi Vörösmarty Mihály Gimnázium")</f>
        <v>Érdi Vörösmarty Mihály Gimnázium</v>
      </c>
      <c r="M281" s="6">
        <f ca="1">IF( ISERROR(SUMIF([1]Nevezések!I:I,L281,[1]Nevezések!AB:AB)),0,SUMIF([1]Nevezések!I:I,L281,[1]Nevezések!AB:AB))</f>
        <v>0</v>
      </c>
      <c r="N281" s="6">
        <f ca="1">IF( ISERROR(SUMIF([1]Nevezések!I:I,L281,[1]Nevezések!AD:AD)),0,SUMIF([1]Nevezések!I:I,L281,[1]Nevezések!AC:AD))</f>
        <v>0</v>
      </c>
      <c r="O281" s="4">
        <f ca="1">SUMIF([1]Nevezések!$I$1:$V$1250,L281,[1]Nevezések!$V$1:$V$1250)</f>
        <v>1</v>
      </c>
      <c r="P281" s="4"/>
      <c r="Q281" s="4"/>
      <c r="R281" s="4"/>
      <c r="S281" s="4"/>
      <c r="T281" s="4"/>
    </row>
    <row r="282" spans="12:20" x14ac:dyDescent="0.3">
      <c r="L282" s="4" t="str">
        <f ca="1">IFERROR(__xludf.DUMMYFUNCTION("""COMPUTED_VALUE"""),"Dunaújvárosi Egyetem Bánki Donát Technikum")</f>
        <v>Dunaújvárosi Egyetem Bánki Donát Technikum</v>
      </c>
      <c r="M282" s="6">
        <f ca="1">IF( ISERROR(SUMIF([1]Nevezések!I:I,L282,[1]Nevezések!AB:AB)),0,SUMIF([1]Nevezések!I:I,L282,[1]Nevezések!AB:AB))</f>
        <v>0</v>
      </c>
      <c r="N282" s="6">
        <f ca="1">IF( ISERROR(SUMIF([1]Nevezések!I:I,L282,[1]Nevezések!AD:AD)),0,SUMIF([1]Nevezések!I:I,L282,[1]Nevezések!AC:AD))</f>
        <v>0</v>
      </c>
      <c r="O282" s="4">
        <f ca="1">SUMIF([1]Nevezések!$I$1:$V$1250,L282,[1]Nevezések!$V$1:$V$1250)</f>
        <v>0</v>
      </c>
      <c r="P282" s="4"/>
      <c r="Q282" s="4"/>
      <c r="R282" s="4"/>
      <c r="S282" s="4"/>
      <c r="T282" s="4"/>
    </row>
    <row r="283" spans="12:20" x14ac:dyDescent="0.3">
      <c r="L283" s="4" t="str">
        <f ca="1">IFERROR(__xludf.DUMMYFUNCTION("""COMPUTED_VALUE"""),"Kaposvári SZC Noszlopy Gáspár Közgazdasági Technikum")</f>
        <v>Kaposvári SZC Noszlopy Gáspár Közgazdasági Technikum</v>
      </c>
      <c r="M283" s="6">
        <f ca="1">IF( ISERROR(SUMIF([1]Nevezések!I:I,L283,[1]Nevezések!AB:AB)),0,SUMIF([1]Nevezések!I:I,L283,[1]Nevezések!AB:AB))</f>
        <v>0</v>
      </c>
      <c r="N283" s="6">
        <f ca="1">IF( ISERROR(SUMIF([1]Nevezések!I:I,L283,[1]Nevezések!AD:AD)),0,SUMIF([1]Nevezések!I:I,L283,[1]Nevezések!AC:AD))</f>
        <v>0</v>
      </c>
      <c r="O283" s="4">
        <f ca="1">SUMIF([1]Nevezések!$I$1:$V$1250,L283,[1]Nevezések!$V$1:$V$1250)</f>
        <v>0</v>
      </c>
      <c r="P283" s="4"/>
      <c r="Q283" s="4"/>
      <c r="R283" s="4"/>
      <c r="S283" s="4"/>
      <c r="T283" s="4"/>
    </row>
    <row r="284" spans="12:20" x14ac:dyDescent="0.3">
      <c r="L284" s="4" t="str">
        <f ca="1">IFERROR(__xludf.DUMMYFUNCTION("""COMPUTED_VALUE"""),"Békéscsabai SZC Vásárhelyi Pál Technikum és Kollégium")</f>
        <v>Békéscsabai SZC Vásárhelyi Pál Technikum és Kollégium</v>
      </c>
      <c r="M284" s="6">
        <f ca="1">IF( ISERROR(SUMIF([1]Nevezések!I:I,L284,[1]Nevezések!AB:AB)),0,SUMIF([1]Nevezések!I:I,L284,[1]Nevezések!AB:AB))</f>
        <v>0</v>
      </c>
      <c r="N284" s="6">
        <f ca="1">IF( ISERROR(SUMIF([1]Nevezések!I:I,L284,[1]Nevezések!AD:AD)),0,SUMIF([1]Nevezések!I:I,L284,[1]Nevezések!AC:AD))</f>
        <v>0</v>
      </c>
      <c r="O284" s="4">
        <f ca="1">SUMIF([1]Nevezések!$I$1:$V$1250,L284,[1]Nevezések!$V$1:$V$1250)</f>
        <v>0</v>
      </c>
      <c r="P284" s="4"/>
      <c r="Q284" s="4"/>
      <c r="R284" s="4"/>
      <c r="S284" s="4"/>
      <c r="T284" s="4"/>
    </row>
    <row r="285" spans="12:20" x14ac:dyDescent="0.3">
      <c r="L285" s="4" t="str">
        <f ca="1">IFERROR(__xludf.DUMMYFUNCTION("""COMPUTED_VALUE"""),"ELTE Radnóti Miklós Gyakorló Általános Iskola és Gyakorló Gimnázium")</f>
        <v>ELTE Radnóti Miklós Gyakorló Általános Iskola és Gyakorló Gimnázium</v>
      </c>
      <c r="M285" s="6">
        <f ca="1">IF( ISERROR(SUMIF([1]Nevezések!I:I,L285,[1]Nevezések!AB:AB)),0,SUMIF([1]Nevezések!I:I,L285,[1]Nevezések!AB:AB))</f>
        <v>0</v>
      </c>
      <c r="N285" s="6">
        <f ca="1">IF( ISERROR(SUMIF([1]Nevezések!I:I,L285,[1]Nevezések!AD:AD)),0,SUMIF([1]Nevezések!I:I,L285,[1]Nevezések!AC:AD))</f>
        <v>0</v>
      </c>
      <c r="O285" s="4">
        <f ca="1">SUMIF([1]Nevezések!$I$1:$V$1250,L285,[1]Nevezések!$V$1:$V$1250)</f>
        <v>0</v>
      </c>
      <c r="P285" s="4"/>
      <c r="Q285" s="4"/>
      <c r="R285" s="4"/>
      <c r="S285" s="4"/>
      <c r="T285" s="4"/>
    </row>
    <row r="286" spans="12:20" x14ac:dyDescent="0.3">
      <c r="L286" s="4" t="str">
        <f ca="1">IFERROR(__xludf.DUMMYFUNCTION("""COMPUTED_VALUE"""),"Jurisich Miklós Gimnázium és Kollégium")</f>
        <v>Jurisich Miklós Gimnázium és Kollégium</v>
      </c>
      <c r="M286" s="6">
        <f ca="1">IF( ISERROR(SUMIF([1]Nevezések!I:I,L286,[1]Nevezések!AB:AB)),0,SUMIF([1]Nevezések!I:I,L286,[1]Nevezések!AB:AB))</f>
        <v>0</v>
      </c>
      <c r="N286" s="6">
        <f ca="1">IF( ISERROR(SUMIF([1]Nevezések!I:I,L286,[1]Nevezések!AD:AD)),0,SUMIF([1]Nevezések!I:I,L286,[1]Nevezések!AC:AD))</f>
        <v>0</v>
      </c>
      <c r="O286" s="4">
        <f ca="1">SUMIF([1]Nevezések!$I$1:$V$1250,L286,[1]Nevezések!$V$1:$V$1250)</f>
        <v>1</v>
      </c>
      <c r="P286" s="4"/>
      <c r="Q286" s="4"/>
      <c r="R286" s="4"/>
      <c r="S286" s="4"/>
      <c r="T286" s="4"/>
    </row>
    <row r="287" spans="12:20" x14ac:dyDescent="0.3">
      <c r="L287" s="4" t="str">
        <f ca="1">IFERROR(__xludf.DUMMYFUNCTION("""COMPUTED_VALUE"""),"Keszthelyi Vajda János Gimnázium")</f>
        <v>Keszthelyi Vajda János Gimnázium</v>
      </c>
      <c r="M287" s="6">
        <f ca="1">IF( ISERROR(SUMIF([1]Nevezések!I:I,L287,[1]Nevezések!AB:AB)),0,SUMIF([1]Nevezések!I:I,L287,[1]Nevezések!AB:AB))</f>
        <v>0</v>
      </c>
      <c r="N287" s="6">
        <f ca="1">IF( ISERROR(SUMIF([1]Nevezések!I:I,L287,[1]Nevezések!AD:AD)),0,SUMIF([1]Nevezések!I:I,L287,[1]Nevezések!AC:AD))</f>
        <v>0</v>
      </c>
      <c r="O287" s="4">
        <f ca="1">SUMIF([1]Nevezések!$I$1:$V$1250,L287,[1]Nevezések!$V$1:$V$1250)</f>
        <v>1</v>
      </c>
      <c r="P287" s="4"/>
      <c r="Q287" s="4"/>
      <c r="R287" s="4"/>
      <c r="S287" s="4"/>
      <c r="T287" s="4"/>
    </row>
    <row r="288" spans="12:20" x14ac:dyDescent="0.3">
      <c r="L288" s="4" t="str">
        <f ca="1">IFERROR(__xludf.DUMMYFUNCTION("""COMPUTED_VALUE"""),"Korányi Frigyes Görögkatolikus Általános Iskola, Gimnázium és Kollégium")</f>
        <v>Korányi Frigyes Görögkatolikus Általános Iskola, Gimnázium és Kollégium</v>
      </c>
      <c r="M288" s="6">
        <f ca="1">IF( ISERROR(SUMIF([1]Nevezések!I:I,L288,[1]Nevezések!AB:AB)),0,SUMIF([1]Nevezések!I:I,L288,[1]Nevezések!AB:AB))</f>
        <v>0</v>
      </c>
      <c r="N288" s="6">
        <f ca="1">IF( ISERROR(SUMIF([1]Nevezések!I:I,L288,[1]Nevezések!AD:AD)),0,SUMIF([1]Nevezések!I:I,L288,[1]Nevezések!AC:AD))</f>
        <v>0</v>
      </c>
      <c r="O288" s="4">
        <f ca="1">SUMIF([1]Nevezések!$I$1:$V$1250,L288,[1]Nevezések!$V$1:$V$1250)</f>
        <v>0</v>
      </c>
      <c r="P288" s="4"/>
      <c r="Q288" s="4"/>
      <c r="R288" s="4"/>
      <c r="S288" s="4"/>
      <c r="T288" s="4"/>
    </row>
    <row r="289" spans="12:20" x14ac:dyDescent="0.3">
      <c r="L289" s="4" t="str">
        <f ca="1">IFERROR(__xludf.DUMMYFUNCTION("""COMPUTED_VALUE"""),"Közgazdasági Politechnikum Alternatív Gimnázium")</f>
        <v>Közgazdasági Politechnikum Alternatív Gimnázium</v>
      </c>
      <c r="M289" s="6">
        <f ca="1">IF( ISERROR(SUMIF([1]Nevezések!I:I,L289,[1]Nevezések!AB:AB)),0,SUMIF([1]Nevezések!I:I,L289,[1]Nevezések!AB:AB))</f>
        <v>0</v>
      </c>
      <c r="N289" s="6">
        <f ca="1">IF( ISERROR(SUMIF([1]Nevezések!I:I,L289,[1]Nevezések!AD:AD)),0,SUMIF([1]Nevezések!I:I,L289,[1]Nevezések!AC:AD))</f>
        <v>0</v>
      </c>
      <c r="O289" s="4">
        <f ca="1">SUMIF([1]Nevezések!$I$1:$V$1250,L289,[1]Nevezések!$V$1:$V$1250)</f>
        <v>0</v>
      </c>
      <c r="P289" s="4"/>
      <c r="Q289" s="4"/>
      <c r="R289" s="4"/>
      <c r="S289" s="4"/>
      <c r="T289" s="4"/>
    </row>
    <row r="290" spans="12:20" x14ac:dyDescent="0.3">
      <c r="L290" s="4" t="str">
        <f ca="1">IFERROR(__xludf.DUMMYFUNCTION("""COMPUTED_VALUE"""),"Szolnoki SZC Baross Gábor Műszaki Technikum és Szakképző Iskola")</f>
        <v>Szolnoki SZC Baross Gábor Műszaki Technikum és Szakképző Iskola</v>
      </c>
      <c r="M290" s="6">
        <f ca="1">IF( ISERROR(SUMIF([1]Nevezések!I:I,L290,[1]Nevezések!AB:AB)),0,SUMIF([1]Nevezések!I:I,L290,[1]Nevezések!AB:AB))</f>
        <v>0</v>
      </c>
      <c r="N290" s="6">
        <f ca="1">IF( ISERROR(SUMIF([1]Nevezések!I:I,L290,[1]Nevezések!AD:AD)),0,SUMIF([1]Nevezések!I:I,L290,[1]Nevezések!AC:AD))</f>
        <v>0</v>
      </c>
      <c r="O290" s="4">
        <f ca="1">SUMIF([1]Nevezések!$I$1:$V$1250,L290,[1]Nevezések!$V$1:$V$1250)</f>
        <v>0</v>
      </c>
      <c r="P290" s="4"/>
      <c r="Q290" s="4"/>
      <c r="R290" s="4"/>
      <c r="S290" s="4"/>
      <c r="T290" s="4"/>
    </row>
    <row r="291" spans="12:20" x14ac:dyDescent="0.3">
      <c r="L291" s="4" t="str">
        <f ca="1">IFERROR(__xludf.DUMMYFUNCTION("""COMPUTED_VALUE"""),"Baranya Vármegyei SZC Simonyi Károly Technikum és Szakképző Iskola")</f>
        <v>Baranya Vármegyei SZC Simonyi Károly Technikum és Szakképző Iskola</v>
      </c>
      <c r="M291" s="6">
        <f ca="1">IF( ISERROR(SUMIF([1]Nevezések!I:I,L291,[1]Nevezések!AB:AB)),0,SUMIF([1]Nevezések!I:I,L291,[1]Nevezések!AB:AB))</f>
        <v>0</v>
      </c>
      <c r="N291" s="6">
        <f ca="1">IF( ISERROR(SUMIF([1]Nevezések!I:I,L291,[1]Nevezések!AD:AD)),0,SUMIF([1]Nevezések!I:I,L291,[1]Nevezések!AC:AD))</f>
        <v>0</v>
      </c>
      <c r="O291" s="4">
        <f ca="1">SUMIF([1]Nevezések!$I$1:$V$1250,L291,[1]Nevezések!$V$1:$V$1250)</f>
        <v>1</v>
      </c>
      <c r="P291" s="4"/>
      <c r="Q291" s="4"/>
      <c r="R291" s="4"/>
      <c r="S291" s="4"/>
      <c r="T291" s="4"/>
    </row>
    <row r="292" spans="12:20" x14ac:dyDescent="0.3">
      <c r="L292" s="4" t="str">
        <f ca="1">IFERROR(__xludf.DUMMYFUNCTION("""COMPUTED_VALUE"""),"Veresegyházi Katolikus Gimnázium")</f>
        <v>Veresegyházi Katolikus Gimnázium</v>
      </c>
      <c r="M292" s="6">
        <f ca="1">IF( ISERROR(SUMIF([1]Nevezések!I:I,L292,[1]Nevezések!AB:AB)),0,SUMIF([1]Nevezések!I:I,L292,[1]Nevezések!AB:AB))</f>
        <v>0</v>
      </c>
      <c r="N292" s="6">
        <f ca="1">IF( ISERROR(SUMIF([1]Nevezések!I:I,L292,[1]Nevezések!AD:AD)),0,SUMIF([1]Nevezések!I:I,L292,[1]Nevezések!AC:AD))</f>
        <v>0</v>
      </c>
      <c r="O292" s="4">
        <f ca="1">SUMIF([1]Nevezések!$I$1:$V$1250,L292,[1]Nevezések!$V$1:$V$1250)</f>
        <v>0</v>
      </c>
      <c r="P292" s="4"/>
      <c r="Q292" s="4"/>
      <c r="R292" s="4"/>
      <c r="S292" s="4"/>
      <c r="T292" s="4"/>
    </row>
    <row r="293" spans="12:20" x14ac:dyDescent="0.3">
      <c r="L293" s="4" t="str">
        <f ca="1">IFERROR(__xludf.DUMMYFUNCTION("""COMPUTED_VALUE"""),"Budapesti Komplex SZC Schulek Frigyes Két Tanítási Nyelvű Építőipari Technikum")</f>
        <v>Budapesti Komplex SZC Schulek Frigyes Két Tanítási Nyelvű Építőipari Technikum</v>
      </c>
      <c r="M293" s="6">
        <f ca="1">IF( ISERROR(SUMIF([1]Nevezések!I:I,L293,[1]Nevezések!AB:AB)),0,SUMIF([1]Nevezések!I:I,L293,[1]Nevezések!AB:AB))</f>
        <v>0</v>
      </c>
      <c r="N293" s="6">
        <f ca="1">IF( ISERROR(SUMIF([1]Nevezések!I:I,L293,[1]Nevezések!AD:AD)),0,SUMIF([1]Nevezések!I:I,L293,[1]Nevezések!AC:AD))</f>
        <v>0</v>
      </c>
      <c r="O293" s="4">
        <f ca="1">SUMIF([1]Nevezések!$I$1:$V$1250,L293,[1]Nevezések!$V$1:$V$1250)</f>
        <v>0</v>
      </c>
      <c r="P293" s="4"/>
      <c r="Q293" s="4"/>
      <c r="R293" s="4"/>
      <c r="S293" s="4"/>
      <c r="T293" s="4"/>
    </row>
    <row r="294" spans="12:20" x14ac:dyDescent="0.3">
      <c r="L294" s="4" t="str">
        <f ca="1">IFERROR(__xludf.DUMMYFUNCTION("""COMPUTED_VALUE"""),"Székesfehérvári SZC Váci Mihály Technikum, Szakképző Iskola és Kollégium")</f>
        <v>Székesfehérvári SZC Váci Mihály Technikum, Szakképző Iskola és Kollégium</v>
      </c>
      <c r="M294" s="6">
        <f ca="1">IF( ISERROR(SUMIF([1]Nevezések!I:I,L294,[1]Nevezések!AB:AB)),0,SUMIF([1]Nevezések!I:I,L294,[1]Nevezések!AB:AB))</f>
        <v>0</v>
      </c>
      <c r="N294" s="6">
        <f ca="1">IF( ISERROR(SUMIF([1]Nevezések!I:I,L294,[1]Nevezések!AD:AD)),0,SUMIF([1]Nevezések!I:I,L294,[1]Nevezések!AC:AD))</f>
        <v>0</v>
      </c>
      <c r="O294" s="4">
        <f ca="1">SUMIF([1]Nevezések!$I$1:$V$1250,L294,[1]Nevezések!$V$1:$V$1250)</f>
        <v>1</v>
      </c>
      <c r="P294" s="4"/>
      <c r="Q294" s="4"/>
      <c r="R294" s="4"/>
      <c r="S294" s="4"/>
      <c r="T294" s="4"/>
    </row>
    <row r="295" spans="12:20" x14ac:dyDescent="0.3">
      <c r="L295" s="4" t="str">
        <f ca="1">IFERROR(__xludf.DUMMYFUNCTION("""COMPUTED_VALUE"""),"Nyíregyházi Vasvári Pál Gimnázium")</f>
        <v>Nyíregyházi Vasvári Pál Gimnázium</v>
      </c>
      <c r="M295" s="6">
        <f ca="1">IF( ISERROR(SUMIF([1]Nevezések!I:I,L295,[1]Nevezések!AB:AB)),0,SUMIF([1]Nevezések!I:I,L295,[1]Nevezések!AB:AB))</f>
        <v>0</v>
      </c>
      <c r="N295" s="6">
        <f ca="1">IF( ISERROR(SUMIF([1]Nevezések!I:I,L295,[1]Nevezések!AD:AD)),0,SUMIF([1]Nevezések!I:I,L295,[1]Nevezések!AC:AD))</f>
        <v>0</v>
      </c>
      <c r="O295" s="4">
        <f ca="1">SUMIF([1]Nevezések!$I$1:$V$1250,L295,[1]Nevezések!$V$1:$V$1250)</f>
        <v>1</v>
      </c>
      <c r="P295" s="4"/>
      <c r="Q295" s="4"/>
      <c r="R295" s="4"/>
      <c r="S295" s="4"/>
      <c r="T295" s="4"/>
    </row>
    <row r="296" spans="12:20" x14ac:dyDescent="0.3">
      <c r="L296" s="4" t="str">
        <f ca="1">IFERROR(__xludf.DUMMYFUNCTION("""COMPUTED_VALUE"""),"Hőgyes Endre Gimnázium")</f>
        <v>Hőgyes Endre Gimnázium</v>
      </c>
      <c r="M296" s="6">
        <f ca="1">IF( ISERROR(SUMIF([1]Nevezések!I:I,L296,[1]Nevezések!AB:AB)),0,SUMIF([1]Nevezések!I:I,L296,[1]Nevezések!AB:AB))</f>
        <v>0</v>
      </c>
      <c r="N296" s="6">
        <f ca="1">IF( ISERROR(SUMIF([1]Nevezések!I:I,L296,[1]Nevezések!AD:AD)),0,SUMIF([1]Nevezések!I:I,L296,[1]Nevezések!AC:AD))</f>
        <v>0</v>
      </c>
      <c r="O296" s="4">
        <f ca="1">SUMIF([1]Nevezések!$I$1:$V$1250,L296,[1]Nevezések!$V$1:$V$1250)</f>
        <v>0</v>
      </c>
      <c r="P296" s="4"/>
      <c r="Q296" s="4"/>
      <c r="R296" s="4"/>
      <c r="S296" s="4"/>
      <c r="T296" s="4"/>
    </row>
    <row r="297" spans="12:20" x14ac:dyDescent="0.3">
      <c r="L297" s="4" t="str">
        <f ca="1">IFERROR(__xludf.DUMMYFUNCTION("""COMPUTED_VALUE"""),"Sashegyi Arany János Általános Iskola és Gimnázium")</f>
        <v>Sashegyi Arany János Általános Iskola és Gimnázium</v>
      </c>
      <c r="M297" s="6">
        <f ca="1">IF( ISERROR(SUMIF([1]Nevezések!I:I,L297,[1]Nevezések!AB:AB)),0,SUMIF([1]Nevezések!I:I,L297,[1]Nevezések!AB:AB))</f>
        <v>0</v>
      </c>
      <c r="N297" s="6">
        <f ca="1">IF( ISERROR(SUMIF([1]Nevezések!I:I,L297,[1]Nevezések!AD:AD)),0,SUMIF([1]Nevezések!I:I,L297,[1]Nevezések!AC:AD))</f>
        <v>0</v>
      </c>
      <c r="O297" s="4">
        <f ca="1">SUMIF([1]Nevezések!$I$1:$V$1250,L297,[1]Nevezések!$V$1:$V$1250)</f>
        <v>0</v>
      </c>
      <c r="P297" s="4"/>
      <c r="Q297" s="4"/>
      <c r="R297" s="4"/>
      <c r="S297" s="4"/>
      <c r="T297" s="4"/>
    </row>
    <row r="298" spans="12:20" x14ac:dyDescent="0.3">
      <c r="L298" s="4" t="str">
        <f ca="1">IFERROR(__xludf.DUMMYFUNCTION("""COMPUTED_VALUE"""),"Vetési Albert Gimnázium")</f>
        <v>Vetési Albert Gimnázium</v>
      </c>
      <c r="M298" s="6">
        <f ca="1">IF( ISERROR(SUMIF([1]Nevezések!I:I,L298,[1]Nevezések!AB:AB)),0,SUMIF([1]Nevezések!I:I,L298,[1]Nevezések!AB:AB))</f>
        <v>0</v>
      </c>
      <c r="N298" s="6">
        <f ca="1">IF( ISERROR(SUMIF([1]Nevezések!I:I,L298,[1]Nevezések!AD:AD)),0,SUMIF([1]Nevezések!I:I,L298,[1]Nevezések!AC:AD))</f>
        <v>0</v>
      </c>
      <c r="O298" s="4">
        <f ca="1">SUMIF([1]Nevezések!$I$1:$V$1250,L298,[1]Nevezések!$V$1:$V$1250)</f>
        <v>0</v>
      </c>
      <c r="P298" s="4"/>
      <c r="Q298" s="4"/>
      <c r="R298" s="4"/>
      <c r="S298" s="4"/>
      <c r="T298" s="4"/>
    </row>
    <row r="299" spans="12:20" x14ac:dyDescent="0.3">
      <c r="L299" s="4" t="str">
        <f ca="1">IFERROR(__xludf.DUMMYFUNCTION("""COMPUTED_VALUE"""),"Szegedi Deák Ferenc Gimnázium")</f>
        <v>Szegedi Deák Ferenc Gimnázium</v>
      </c>
      <c r="M299" s="6">
        <f ca="1">IF( ISERROR(SUMIF([1]Nevezések!I:I,L299,[1]Nevezések!AB:AB)),0,SUMIF([1]Nevezések!I:I,L299,[1]Nevezések!AB:AB))</f>
        <v>0</v>
      </c>
      <c r="N299" s="6">
        <f ca="1">IF( ISERROR(SUMIF([1]Nevezések!I:I,L299,[1]Nevezések!AD:AD)),0,SUMIF([1]Nevezések!I:I,L299,[1]Nevezések!AC:AD))</f>
        <v>0</v>
      </c>
      <c r="O299" s="4">
        <f ca="1">SUMIF([1]Nevezések!$I$1:$V$1250,L299,[1]Nevezések!$V$1:$V$1250)</f>
        <v>0</v>
      </c>
      <c r="P299" s="4"/>
      <c r="Q299" s="4"/>
      <c r="R299" s="4"/>
      <c r="S299" s="4"/>
      <c r="T299" s="4"/>
    </row>
    <row r="300" spans="12:20" x14ac:dyDescent="0.3">
      <c r="L300" s="4" t="str">
        <f ca="1">IFERROR(__xludf.DUMMYFUNCTION("""COMPUTED_VALUE"""),"Nyíregyházi Zrínyi Ilona Gimnázium és Kollégium")</f>
        <v>Nyíregyházi Zrínyi Ilona Gimnázium és Kollégium</v>
      </c>
      <c r="M300" s="6">
        <f ca="1">IF( ISERROR(SUMIF([1]Nevezések!I:I,L300,[1]Nevezések!AB:AB)),0,SUMIF([1]Nevezések!I:I,L300,[1]Nevezések!AB:AB))</f>
        <v>0</v>
      </c>
      <c r="N300" s="6">
        <f ca="1">IF( ISERROR(SUMIF([1]Nevezések!I:I,L300,[1]Nevezések!AD:AD)),0,SUMIF([1]Nevezések!I:I,L300,[1]Nevezések!AC:AD))</f>
        <v>0</v>
      </c>
      <c r="O300" s="4">
        <f ca="1">SUMIF([1]Nevezések!$I$1:$V$1250,L300,[1]Nevezések!$V$1:$V$1250)</f>
        <v>1</v>
      </c>
      <c r="P300" s="4"/>
      <c r="Q300" s="4"/>
      <c r="R300" s="4"/>
      <c r="S300" s="4"/>
      <c r="T300" s="4"/>
    </row>
    <row r="301" spans="12:20" x14ac:dyDescent="0.3">
      <c r="L301" s="4" t="str">
        <f ca="1">IFERROR(__xludf.DUMMYFUNCTION("""COMPUTED_VALUE"""),"Pápai SZC Jókai Mór Közgazdasági Technikum és Kollégium")</f>
        <v>Pápai SZC Jókai Mór Közgazdasági Technikum és Kollégium</v>
      </c>
      <c r="M301" s="6">
        <f ca="1">IF( ISERROR(SUMIF([1]Nevezések!I:I,L301,[1]Nevezések!AB:AB)),0,SUMIF([1]Nevezések!I:I,L301,[1]Nevezések!AB:AB))</f>
        <v>0</v>
      </c>
      <c r="N301" s="6">
        <f ca="1">IF( ISERROR(SUMIF([1]Nevezések!I:I,L301,[1]Nevezések!AD:AD)),0,SUMIF([1]Nevezések!I:I,L301,[1]Nevezések!AC:AD))</f>
        <v>0</v>
      </c>
      <c r="O301" s="4">
        <f ca="1">SUMIF([1]Nevezések!$I$1:$V$1250,L301,[1]Nevezések!$V$1:$V$1250)</f>
        <v>1</v>
      </c>
      <c r="P301" s="4"/>
      <c r="Q301" s="4"/>
      <c r="R301" s="4"/>
      <c r="S301" s="4"/>
      <c r="T301" s="4"/>
    </row>
    <row r="302" spans="12:20" x14ac:dyDescent="0.3">
      <c r="L302" s="4" t="str">
        <f ca="1">IFERROR(__xludf.DUMMYFUNCTION("""COMPUTED_VALUE"""),"ELTE Apáczai Csere János Gyakorló Gimnázium és Kollégium")</f>
        <v>ELTE Apáczai Csere János Gyakorló Gimnázium és Kollégium</v>
      </c>
      <c r="M302" s="6">
        <f ca="1">IF( ISERROR(SUMIF([1]Nevezések!I:I,L302,[1]Nevezések!AB:AB)),0,SUMIF([1]Nevezések!I:I,L302,[1]Nevezések!AB:AB))</f>
        <v>0</v>
      </c>
      <c r="N302" s="6">
        <f ca="1">IF( ISERROR(SUMIF([1]Nevezések!I:I,L302,[1]Nevezések!AD:AD)),0,SUMIF([1]Nevezések!I:I,L302,[1]Nevezések!AC:AD))</f>
        <v>0</v>
      </c>
      <c r="O302" s="4">
        <f ca="1">SUMIF([1]Nevezések!$I$1:$V$1250,L302,[1]Nevezések!$V$1:$V$1250)</f>
        <v>0</v>
      </c>
      <c r="P302" s="4"/>
      <c r="Q302" s="4"/>
      <c r="R302" s="4"/>
      <c r="S302" s="4"/>
      <c r="T302" s="4"/>
    </row>
    <row r="303" spans="12:20" x14ac:dyDescent="0.3">
      <c r="L303" s="4" t="str">
        <f ca="1">IFERROR(__xludf.DUMMYFUNCTION("""COMPUTED_VALUE"""),"Székesfehérvári SZC Jáky József Technikum")</f>
        <v>Székesfehérvári SZC Jáky József Technikum</v>
      </c>
      <c r="M303" s="6">
        <f ca="1">IF( ISERROR(SUMIF([1]Nevezések!I:I,L303,[1]Nevezések!AB:AB)),0,SUMIF([1]Nevezések!I:I,L303,[1]Nevezések!AB:AB))</f>
        <v>0</v>
      </c>
      <c r="N303" s="6">
        <f ca="1">IF( ISERROR(SUMIF([1]Nevezések!I:I,L303,[1]Nevezések!AD:AD)),0,SUMIF([1]Nevezések!I:I,L303,[1]Nevezések!AC:AD))</f>
        <v>0</v>
      </c>
      <c r="O303" s="4">
        <f ca="1">SUMIF([1]Nevezések!$I$1:$V$1250,L303,[1]Nevezések!$V$1:$V$1250)</f>
        <v>1</v>
      </c>
      <c r="P303" s="4"/>
      <c r="Q303" s="4"/>
      <c r="R303" s="4"/>
      <c r="S303" s="4"/>
      <c r="T303" s="4"/>
    </row>
    <row r="304" spans="12:20" x14ac:dyDescent="0.3">
      <c r="L304" s="4" t="str">
        <f ca="1">IFERROR(__xludf.DUMMYFUNCTION("""COMPUTED_VALUE"""),"Budapesti Gazdasági SZC Berzeviczy Gergely Két Tanítási Nyelvű Közgazdasági Technikum")</f>
        <v>Budapesti Gazdasági SZC Berzeviczy Gergely Két Tanítási Nyelvű Közgazdasági Technikum</v>
      </c>
      <c r="M304" s="6">
        <f ca="1">IF( ISERROR(SUMIF([1]Nevezések!I:I,L304,[1]Nevezések!AB:AB)),0,SUMIF([1]Nevezések!I:I,L304,[1]Nevezések!AB:AB))</f>
        <v>0</v>
      </c>
      <c r="N304" s="6">
        <f ca="1">IF( ISERROR(SUMIF([1]Nevezések!I:I,L304,[1]Nevezések!AD:AD)),0,SUMIF([1]Nevezések!I:I,L304,[1]Nevezések!AC:AD))</f>
        <v>0</v>
      </c>
      <c r="O304" s="4">
        <f ca="1">SUMIF([1]Nevezések!$I$1:$V$1250,L304,[1]Nevezések!$V$1:$V$1250)</f>
        <v>1</v>
      </c>
      <c r="P304" s="4"/>
      <c r="Q304" s="4"/>
      <c r="R304" s="4"/>
      <c r="S304" s="4"/>
      <c r="T304" s="4"/>
    </row>
    <row r="305" spans="12:20" x14ac:dyDescent="0.3">
      <c r="L305" s="4" t="str">
        <f ca="1">IFERROR(__xludf.DUMMYFUNCTION("""COMPUTED_VALUE"""),"Szolnoki SZC Jendrassik György Gépipari Technikum")</f>
        <v>Szolnoki SZC Jendrassik György Gépipari Technikum</v>
      </c>
      <c r="M305" s="6">
        <f ca="1">IF( ISERROR(SUMIF([1]Nevezések!I:I,L305,[1]Nevezések!AB:AB)),0,SUMIF([1]Nevezések!I:I,L305,[1]Nevezések!AB:AB))</f>
        <v>0</v>
      </c>
      <c r="N305" s="6">
        <f ca="1">IF( ISERROR(SUMIF([1]Nevezések!I:I,L305,[1]Nevezések!AD:AD)),0,SUMIF([1]Nevezések!I:I,L305,[1]Nevezések!AC:AD))</f>
        <v>0</v>
      </c>
      <c r="O305" s="4">
        <f ca="1">SUMIF([1]Nevezések!$I$1:$V$1250,L305,[1]Nevezések!$V$1:$V$1250)</f>
        <v>1</v>
      </c>
      <c r="P305" s="4"/>
      <c r="Q305" s="4"/>
      <c r="R305" s="4"/>
      <c r="S305" s="4"/>
      <c r="T305" s="4"/>
    </row>
    <row r="306" spans="12:20" x14ac:dyDescent="0.3">
      <c r="L306" s="4" t="str">
        <f ca="1">IFERROR(__xludf.DUMMYFUNCTION("""COMPUTED_VALUE"""),"Debreceni SZC Bethlen Gábor Közgazdasági Technikum és Kollégium")</f>
        <v>Debreceni SZC Bethlen Gábor Közgazdasági Technikum és Kollégium</v>
      </c>
      <c r="M306" s="6">
        <f ca="1">IF( ISERROR(SUMIF([1]Nevezések!I:I,L306,[1]Nevezések!AB:AB)),0,SUMIF([1]Nevezések!I:I,L306,[1]Nevezések!AB:AB))</f>
        <v>0</v>
      </c>
      <c r="N306" s="6">
        <f ca="1">IF( ISERROR(SUMIF([1]Nevezések!I:I,L306,[1]Nevezések!AD:AD)),0,SUMIF([1]Nevezések!I:I,L306,[1]Nevezések!AC:AD))</f>
        <v>0</v>
      </c>
      <c r="O306" s="4">
        <f ca="1">SUMIF([1]Nevezések!$I$1:$V$1250,L306,[1]Nevezések!$V$1:$V$1250)</f>
        <v>0</v>
      </c>
      <c r="P306" s="4"/>
      <c r="Q306" s="4"/>
      <c r="R306" s="4"/>
      <c r="S306" s="4"/>
      <c r="T306" s="4"/>
    </row>
    <row r="307" spans="12:20" x14ac:dyDescent="0.3">
      <c r="L307" s="4" t="str">
        <f ca="1">IFERROR(__xludf.DUMMYFUNCTION("""COMPUTED_VALUE"""),"Ceglédi SZC Unghváry László Vendéglátóipari Technikum és Szakképző Iskola")</f>
        <v>Ceglédi SZC Unghváry László Vendéglátóipari Technikum és Szakképző Iskola</v>
      </c>
      <c r="M307" s="6">
        <f ca="1">IF( ISERROR(SUMIF([1]Nevezések!I:I,L307,[1]Nevezések!AB:AB)),0,SUMIF([1]Nevezések!I:I,L307,[1]Nevezések!AB:AB))</f>
        <v>0</v>
      </c>
      <c r="N307" s="6">
        <f ca="1">IF( ISERROR(SUMIF([1]Nevezések!I:I,L307,[1]Nevezések!AD:AD)),0,SUMIF([1]Nevezések!I:I,L307,[1]Nevezések!AC:AD))</f>
        <v>1</v>
      </c>
      <c r="O307" s="4">
        <f ca="1">SUMIF([1]Nevezések!$I$1:$V$1250,L307,[1]Nevezések!$V$1:$V$1250)</f>
        <v>0</v>
      </c>
      <c r="P307" s="4"/>
      <c r="Q307" s="4"/>
      <c r="R307" s="4"/>
      <c r="S307" s="4"/>
      <c r="T307" s="4"/>
    </row>
    <row r="308" spans="12:20" x14ac:dyDescent="0.3">
      <c r="L308" s="4" t="str">
        <f ca="1">IFERROR(__xludf.DUMMYFUNCTION("""COMPUTED_VALUE"""),"Sztehlo Gábor Evangélikus Óvoda, Általános Iskola és Gimnázium")</f>
        <v>Sztehlo Gábor Evangélikus Óvoda, Általános Iskola és Gimnázium</v>
      </c>
      <c r="M308" s="6">
        <f ca="1">IF( ISERROR(SUMIF([1]Nevezések!I:I,L308,[1]Nevezések!AB:AB)),0,SUMIF([1]Nevezések!I:I,L308,[1]Nevezések!AB:AB))</f>
        <v>0</v>
      </c>
      <c r="N308" s="6">
        <f ca="1">IF( ISERROR(SUMIF([1]Nevezések!I:I,L308,[1]Nevezések!AD:AD)),0,SUMIF([1]Nevezések!I:I,L308,[1]Nevezések!AC:AD))</f>
        <v>0</v>
      </c>
      <c r="O308" s="4">
        <f ca="1">SUMIF([1]Nevezések!$I$1:$V$1250,L308,[1]Nevezések!$V$1:$V$1250)</f>
        <v>0</v>
      </c>
      <c r="P308" s="4"/>
      <c r="Q308" s="4"/>
      <c r="R308" s="4"/>
      <c r="S308" s="4"/>
      <c r="T308" s="4"/>
    </row>
    <row r="309" spans="12:20" x14ac:dyDescent="0.3">
      <c r="L309" s="4" t="str">
        <f ca="1">IFERROR(__xludf.DUMMYFUNCTION("""COMPUTED_VALUE"""),"Zalaegerszegi SZC Keszthelyi Közgazdasági Technikum")</f>
        <v>Zalaegerszegi SZC Keszthelyi Közgazdasági Technikum</v>
      </c>
      <c r="M309" s="6">
        <f ca="1">IF( ISERROR(SUMIF([1]Nevezések!I:I,L309,[1]Nevezések!AB:AB)),0,SUMIF([1]Nevezések!I:I,L309,[1]Nevezések!AB:AB))</f>
        <v>0</v>
      </c>
      <c r="N309" s="6">
        <f ca="1">IF( ISERROR(SUMIF([1]Nevezések!I:I,L309,[1]Nevezések!AD:AD)),0,SUMIF([1]Nevezések!I:I,L309,[1]Nevezések!AC:AD))</f>
        <v>0</v>
      </c>
      <c r="O309" s="4">
        <f ca="1">SUMIF([1]Nevezések!$I$1:$V$1250,L309,[1]Nevezések!$V$1:$V$1250)</f>
        <v>0</v>
      </c>
      <c r="P309" s="4"/>
      <c r="Q309" s="4"/>
      <c r="R309" s="4"/>
      <c r="S309" s="4"/>
      <c r="T309" s="4"/>
    </row>
    <row r="310" spans="12:20" x14ac:dyDescent="0.3">
      <c r="L310" s="4" t="str">
        <f ca="1">IFERROR(__xludf.DUMMYFUNCTION("""COMPUTED_VALUE"""),"Friedrich Schiller Gimnázium és Kollégium")</f>
        <v>Friedrich Schiller Gimnázium és Kollégium</v>
      </c>
      <c r="M310" s="6">
        <f ca="1">IF( ISERROR(SUMIF([1]Nevezések!I:I,L310,[1]Nevezések!AB:AB)),0,SUMIF([1]Nevezések!I:I,L310,[1]Nevezések!AB:AB))</f>
        <v>0</v>
      </c>
      <c r="N310" s="6">
        <f ca="1">IF( ISERROR(SUMIF([1]Nevezések!I:I,L310,[1]Nevezések!AD:AD)),0,SUMIF([1]Nevezések!I:I,L310,[1]Nevezések!AC:AD))</f>
        <v>0</v>
      </c>
      <c r="O310" s="4">
        <f ca="1">SUMIF([1]Nevezések!$I$1:$V$1250,L310,[1]Nevezések!$V$1:$V$1250)</f>
        <v>0</v>
      </c>
      <c r="P310" s="4"/>
      <c r="Q310" s="4"/>
      <c r="R310" s="4"/>
      <c r="S310" s="4"/>
      <c r="T310" s="4"/>
    </row>
    <row r="311" spans="12:20" x14ac:dyDescent="0.3">
      <c r="L311" s="4" t="str">
        <f ca="1">IFERROR(__xludf.DUMMYFUNCTION("""COMPUTED_VALUE"""),"Újpesti Babits Mihály Gimnázium")</f>
        <v>Újpesti Babits Mihály Gimnázium</v>
      </c>
      <c r="M311" s="6">
        <f ca="1">IF( ISERROR(SUMIF([1]Nevezések!I:I,L311,[1]Nevezések!AB:AB)),0,SUMIF([1]Nevezések!I:I,L311,[1]Nevezések!AB:AB))</f>
        <v>0</v>
      </c>
      <c r="N311" s="6">
        <f ca="1">IF( ISERROR(SUMIF([1]Nevezések!I:I,L311,[1]Nevezések!AD:AD)),0,SUMIF([1]Nevezések!I:I,L311,[1]Nevezések!AC:AD))</f>
        <v>0</v>
      </c>
      <c r="O311" s="4">
        <f ca="1">SUMIF([1]Nevezések!$I$1:$V$1250,L311,[1]Nevezések!$V$1:$V$1250)</f>
        <v>0</v>
      </c>
      <c r="P311" s="4"/>
      <c r="Q311" s="4"/>
      <c r="R311" s="4"/>
      <c r="S311" s="4"/>
      <c r="T311" s="4"/>
    </row>
    <row r="312" spans="12:20" x14ac:dyDescent="0.3">
      <c r="L312" s="4" t="str">
        <f ca="1">IFERROR(__xludf.DUMMYFUNCTION("""COMPUTED_VALUE"""),"Békéscsabai SZC Széchenyi István Két Tanítási Nyelvű Közgazdasági Technikum és Kollégium")</f>
        <v>Békéscsabai SZC Széchenyi István Két Tanítási Nyelvű Közgazdasági Technikum és Kollégium</v>
      </c>
      <c r="M312" s="6">
        <f ca="1">IF( ISERROR(SUMIF([1]Nevezések!I:I,L312,[1]Nevezések!AB:AB)),0,SUMIF([1]Nevezések!I:I,L312,[1]Nevezések!AB:AB))</f>
        <v>0</v>
      </c>
      <c r="N312" s="6">
        <f ca="1">IF( ISERROR(SUMIF([1]Nevezések!I:I,L312,[1]Nevezések!AD:AD)),0,SUMIF([1]Nevezések!I:I,L312,[1]Nevezések!AC:AD))</f>
        <v>0</v>
      </c>
      <c r="O312" s="4">
        <f ca="1">SUMIF([1]Nevezések!$I$1:$V$1250,L312,[1]Nevezések!$V$1:$V$1250)</f>
        <v>0</v>
      </c>
      <c r="P312" s="4"/>
      <c r="Q312" s="4"/>
      <c r="R312" s="4"/>
      <c r="S312" s="4"/>
      <c r="T312" s="4"/>
    </row>
    <row r="313" spans="12:20" x14ac:dyDescent="0.3">
      <c r="L313" s="4" t="str">
        <f ca="1">IFERROR(__xludf.DUMMYFUNCTION("""COMPUTED_VALUE"""),"Pannon Oktatási Központ Gimnázium, Szakgimnázium, Technikum, Szakképző Iskola és Általános Iskola")</f>
        <v>Pannon Oktatási Központ Gimnázium, Szakgimnázium, Technikum, Szakképző Iskola és Általános Iskola</v>
      </c>
      <c r="M313" s="6">
        <f ca="1">IF( ISERROR(SUMIF([1]Nevezések!I:I,L313,[1]Nevezések!AB:AB)),0,SUMIF([1]Nevezések!I:I,L313,[1]Nevezések!AB:AB))</f>
        <v>0</v>
      </c>
      <c r="N313" s="6">
        <f ca="1">IF( ISERROR(SUMIF([1]Nevezések!I:I,L313,[1]Nevezések!AD:AD)),0,SUMIF([1]Nevezések!I:I,L313,[1]Nevezések!AC:AD))</f>
        <v>0</v>
      </c>
      <c r="O313" s="4">
        <f ca="1">SUMIF([1]Nevezések!$I$1:$V$1250,L313,[1]Nevezések!$V$1:$V$1250)</f>
        <v>0</v>
      </c>
      <c r="P313" s="4"/>
      <c r="Q313" s="4"/>
      <c r="R313" s="4"/>
      <c r="S313" s="4"/>
      <c r="T313" s="4"/>
    </row>
    <row r="314" spans="12:20" x14ac:dyDescent="0.3">
      <c r="L314" s="4" t="str">
        <f ca="1">IFERROR(__xludf.DUMMYFUNCTION("""COMPUTED_VALUE"""),"Xántus János Két Tanítási Nyelvű Gimnázium")</f>
        <v>Xántus János Két Tanítási Nyelvű Gimnázium</v>
      </c>
      <c r="M314" s="6">
        <f ca="1">IF( ISERROR(SUMIF([1]Nevezések!I:I,L314,[1]Nevezések!AB:AB)),0,SUMIF([1]Nevezések!I:I,L314,[1]Nevezések!AB:AB))</f>
        <v>0</v>
      </c>
      <c r="N314" s="6">
        <f ca="1">IF( ISERROR(SUMIF([1]Nevezések!I:I,L314,[1]Nevezések!AD:AD)),0,SUMIF([1]Nevezések!I:I,L314,[1]Nevezések!AC:AD))</f>
        <v>0</v>
      </c>
      <c r="O314" s="4">
        <f ca="1">SUMIF([1]Nevezések!$I$1:$V$1250,L314,[1]Nevezések!$V$1:$V$1250)</f>
        <v>0</v>
      </c>
      <c r="P314" s="4"/>
      <c r="Q314" s="4"/>
      <c r="R314" s="4"/>
      <c r="S314" s="4"/>
      <c r="T314" s="4"/>
    </row>
    <row r="315" spans="12:20" x14ac:dyDescent="0.3">
      <c r="L315" s="4" t="str">
        <f ca="1">IFERROR(__xludf.DUMMYFUNCTION("""COMPUTED_VALUE"""),"Budapest IX. Kerületi Weöres Sándor Általános Iskola és Gimnázium")</f>
        <v>Budapest IX. Kerületi Weöres Sándor Általános Iskola és Gimnázium</v>
      </c>
      <c r="M315" s="6">
        <f ca="1">IF( ISERROR(SUMIF([1]Nevezések!I:I,L315,[1]Nevezések!AB:AB)),0,SUMIF([1]Nevezések!I:I,L315,[1]Nevezések!AB:AB))</f>
        <v>0</v>
      </c>
      <c r="N315" s="6">
        <f ca="1">IF( ISERROR(SUMIF([1]Nevezések!I:I,L315,[1]Nevezések!AD:AD)),0,SUMIF([1]Nevezések!I:I,L315,[1]Nevezések!AC:AD))</f>
        <v>0</v>
      </c>
      <c r="O315" s="4">
        <f ca="1">SUMIF([1]Nevezések!$I$1:$V$1250,L315,[1]Nevezések!$V$1:$V$1250)</f>
        <v>0</v>
      </c>
      <c r="P315" s="4"/>
      <c r="Q315" s="4"/>
      <c r="R315" s="4"/>
      <c r="S315" s="4"/>
      <c r="T315" s="4"/>
    </row>
    <row r="316" spans="12:20" x14ac:dyDescent="0.3">
      <c r="L316" s="4" t="str">
        <f ca="1">IFERROR(__xludf.DUMMYFUNCTION("""COMPUTED_VALUE"""),"Budapesti Gazdasági SZC Keleti Károly Közgazdasági Technikum")</f>
        <v>Budapesti Gazdasági SZC Keleti Károly Közgazdasági Technikum</v>
      </c>
      <c r="M316" s="6">
        <f ca="1">IF( ISERROR(SUMIF([1]Nevezések!I:I,L316,[1]Nevezések!AB:AB)),0,SUMIF([1]Nevezések!I:I,L316,[1]Nevezések!AB:AB))</f>
        <v>0</v>
      </c>
      <c r="N316" s="6">
        <f ca="1">IF( ISERROR(SUMIF([1]Nevezések!I:I,L316,[1]Nevezések!AD:AD)),0,SUMIF([1]Nevezések!I:I,L316,[1]Nevezések!AC:AD))</f>
        <v>0</v>
      </c>
      <c r="O316" s="4">
        <f ca="1">SUMIF([1]Nevezések!$I$1:$V$1250,L316,[1]Nevezések!$V$1:$V$1250)</f>
        <v>0</v>
      </c>
      <c r="P316" s="4"/>
      <c r="Q316" s="4"/>
      <c r="R316" s="4"/>
      <c r="S316" s="4"/>
      <c r="T316" s="4"/>
    </row>
    <row r="317" spans="12:20" x14ac:dyDescent="0.3">
      <c r="L317" s="4" t="str">
        <f ca="1">IFERROR(__xludf.DUMMYFUNCTION("""COMPUTED_VALUE"""),"Budapest V. Kerületi Eötvös József Gimnázium")</f>
        <v>Budapest V. Kerületi Eötvös József Gimnázium</v>
      </c>
      <c r="M317" s="6">
        <f ca="1">IF( ISERROR(SUMIF([1]Nevezések!I:I,L317,[1]Nevezések!AB:AB)),0,SUMIF([1]Nevezések!I:I,L317,[1]Nevezések!AB:AB))</f>
        <v>0</v>
      </c>
      <c r="N317" s="6">
        <f ca="1">IF( ISERROR(SUMIF([1]Nevezések!I:I,L317,[1]Nevezések!AD:AD)),0,SUMIF([1]Nevezések!I:I,L317,[1]Nevezések!AC:AD))</f>
        <v>0</v>
      </c>
      <c r="O317" s="4">
        <f ca="1">SUMIF([1]Nevezések!$I$1:$V$1250,L317,[1]Nevezések!$V$1:$V$1250)</f>
        <v>0</v>
      </c>
      <c r="P317" s="4"/>
      <c r="Q317" s="4"/>
      <c r="R317" s="4"/>
      <c r="S317" s="4"/>
      <c r="T317" s="4"/>
    </row>
    <row r="318" spans="12:20" x14ac:dyDescent="0.3">
      <c r="L318" s="4" t="str">
        <f ca="1">IFERROR(__xludf.DUMMYFUNCTION("""COMPUTED_VALUE"""),"Budapest XV. Kerületi László Gyula Gimnázium és Általános Iskola")</f>
        <v>Budapest XV. Kerületi László Gyula Gimnázium és Általános Iskola</v>
      </c>
      <c r="M318" s="6">
        <f ca="1">IF( ISERROR(SUMIF([1]Nevezések!I:I,L318,[1]Nevezések!AB:AB)),0,SUMIF([1]Nevezések!I:I,L318,[1]Nevezések!AB:AB))</f>
        <v>0</v>
      </c>
      <c r="N318" s="6">
        <f ca="1">IF( ISERROR(SUMIF([1]Nevezések!I:I,L318,[1]Nevezések!AD:AD)),0,SUMIF([1]Nevezések!I:I,L318,[1]Nevezések!AC:AD))</f>
        <v>0</v>
      </c>
      <c r="O318" s="4">
        <f ca="1">SUMIF([1]Nevezések!$I$1:$V$1250,L318,[1]Nevezések!$V$1:$V$1250)</f>
        <v>0</v>
      </c>
      <c r="P318" s="4"/>
      <c r="Q318" s="4"/>
      <c r="R318" s="4"/>
      <c r="S318" s="4"/>
      <c r="T318" s="4"/>
    </row>
    <row r="319" spans="12:20" x14ac:dyDescent="0.3">
      <c r="L319" s="4" t="str">
        <f ca="1">IFERROR(__xludf.DUMMYFUNCTION("""COMPUTED_VALUE"""),"Miskolci Herman Ottó Gimnázium")</f>
        <v>Miskolci Herman Ottó Gimnázium</v>
      </c>
      <c r="M319" s="6">
        <f ca="1">IF( ISERROR(SUMIF([1]Nevezések!I:I,L319,[1]Nevezések!AB:AB)),0,SUMIF([1]Nevezések!I:I,L319,[1]Nevezések!AB:AB))</f>
        <v>0</v>
      </c>
      <c r="N319" s="6">
        <f ca="1">IF( ISERROR(SUMIF([1]Nevezések!I:I,L319,[1]Nevezések!AD:AD)),0,SUMIF([1]Nevezések!I:I,L319,[1]Nevezések!AC:AD))</f>
        <v>0</v>
      </c>
      <c r="O319" s="4">
        <f ca="1">SUMIF([1]Nevezések!$I$1:$V$1250,L319,[1]Nevezések!$V$1:$V$1250)</f>
        <v>0</v>
      </c>
      <c r="P319" s="4"/>
      <c r="Q319" s="4"/>
      <c r="R319" s="4"/>
      <c r="S319" s="4"/>
      <c r="T319" s="4"/>
    </row>
    <row r="320" spans="12:20" x14ac:dyDescent="0.3">
      <c r="L320" s="4" t="str">
        <f ca="1">IFERROR(__xludf.DUMMYFUNCTION("""COMPUTED_VALUE"""),"Székesfehérvári Vasvári Pál Gimnázium")</f>
        <v>Székesfehérvári Vasvári Pál Gimnázium</v>
      </c>
      <c r="M320" s="6">
        <f ca="1">IF( ISERROR(SUMIF([1]Nevezések!I:I,L320,[1]Nevezések!AB:AB)),0,SUMIF([1]Nevezések!I:I,L320,[1]Nevezések!AB:AB))</f>
        <v>0</v>
      </c>
      <c r="N320" s="6">
        <f ca="1">IF( ISERROR(SUMIF([1]Nevezések!I:I,L320,[1]Nevezések!AD:AD)),0,SUMIF([1]Nevezések!I:I,L320,[1]Nevezések!AC:AD))</f>
        <v>0</v>
      </c>
      <c r="O320" s="4">
        <f ca="1">SUMIF([1]Nevezések!$I$1:$V$1250,L320,[1]Nevezések!$V$1:$V$1250)</f>
        <v>0</v>
      </c>
      <c r="P320" s="4"/>
      <c r="Q320" s="4"/>
      <c r="R320" s="4"/>
      <c r="S320" s="4"/>
      <c r="T320" s="4"/>
    </row>
    <row r="321" spans="12:20" x14ac:dyDescent="0.3">
      <c r="L321" s="4" t="str">
        <f ca="1">IFERROR(__xludf.DUMMYFUNCTION("""COMPUTED_VALUE"""),"Barcsi Széchényi Ferenc Gimnázium és Kollégium")</f>
        <v>Barcsi Széchényi Ferenc Gimnázium és Kollégium</v>
      </c>
      <c r="M321" s="6">
        <f ca="1">IF( ISERROR(SUMIF([1]Nevezések!I:I,L321,[1]Nevezések!AB:AB)),0,SUMIF([1]Nevezések!I:I,L321,[1]Nevezések!AB:AB))</f>
        <v>0</v>
      </c>
      <c r="N321" s="6">
        <f ca="1">IF( ISERROR(SUMIF([1]Nevezések!I:I,L321,[1]Nevezések!AD:AD)),0,SUMIF([1]Nevezések!I:I,L321,[1]Nevezések!AC:AD))</f>
        <v>0</v>
      </c>
      <c r="O321" s="4">
        <f ca="1">SUMIF([1]Nevezések!$I$1:$V$1250,L321,[1]Nevezések!$V$1:$V$1250)</f>
        <v>0</v>
      </c>
      <c r="P321" s="4"/>
      <c r="Q321" s="4"/>
      <c r="R321" s="4"/>
      <c r="S321" s="4"/>
      <c r="T321" s="4"/>
    </row>
    <row r="322" spans="12:20" x14ac:dyDescent="0.3">
      <c r="L322" s="4" t="str">
        <f ca="1">IFERROR(__xludf.DUMMYFUNCTION("""COMPUTED_VALUE"""),"Békéscsabai Andrássy Gyula Gimnázium és Kollégium")</f>
        <v>Békéscsabai Andrássy Gyula Gimnázium és Kollégium</v>
      </c>
      <c r="M322" s="6">
        <f ca="1">IF( ISERROR(SUMIF([1]Nevezések!I:I,L322,[1]Nevezések!AB:AB)),0,SUMIF([1]Nevezések!I:I,L322,[1]Nevezések!AB:AB))</f>
        <v>0</v>
      </c>
      <c r="N322" s="6">
        <f ca="1">IF( ISERROR(SUMIF([1]Nevezések!I:I,L322,[1]Nevezések!AD:AD)),0,SUMIF([1]Nevezések!I:I,L322,[1]Nevezések!AC:AD))</f>
        <v>0</v>
      </c>
      <c r="O322" s="4">
        <f ca="1">SUMIF([1]Nevezések!$I$1:$V$1250,L322,[1]Nevezések!$V$1:$V$1250)</f>
        <v>0</v>
      </c>
      <c r="P322" s="4"/>
      <c r="Q322" s="4"/>
      <c r="R322" s="4"/>
      <c r="S322" s="4"/>
      <c r="T322" s="4"/>
    </row>
    <row r="323" spans="12:20" x14ac:dyDescent="0.3">
      <c r="L323" s="4" t="str">
        <f ca="1">IFERROR(__xludf.DUMMYFUNCTION("""COMPUTED_VALUE"""),"Hévízi Bibó István Gimnázium és Kollégium")</f>
        <v>Hévízi Bibó István Gimnázium és Kollégium</v>
      </c>
      <c r="M323" s="6">
        <f ca="1">IF( ISERROR(SUMIF([1]Nevezések!I:I,L323,[1]Nevezések!AB:AB)),0,SUMIF([1]Nevezések!I:I,L323,[1]Nevezések!AB:AB))</f>
        <v>0</v>
      </c>
      <c r="N323" s="6">
        <f ca="1">IF( ISERROR(SUMIF([1]Nevezések!I:I,L323,[1]Nevezések!AD:AD)),0,SUMIF([1]Nevezések!I:I,L323,[1]Nevezések!AC:AD))</f>
        <v>0</v>
      </c>
      <c r="O323" s="4">
        <f ca="1">SUMIF([1]Nevezések!$I$1:$V$1250,L323,[1]Nevezések!$V$1:$V$1250)</f>
        <v>0</v>
      </c>
      <c r="P323" s="4"/>
      <c r="Q323" s="4"/>
      <c r="R323" s="4"/>
      <c r="S323" s="4"/>
      <c r="T323" s="4"/>
    </row>
    <row r="324" spans="12:20" x14ac:dyDescent="0.3">
      <c r="L324" s="4" t="str">
        <f ca="1">IFERROR(__xludf.DUMMYFUNCTION("""COMPUTED_VALUE"""),"Újbudai József Attila Gimnázium")</f>
        <v>Újbudai József Attila Gimnázium</v>
      </c>
      <c r="M324" s="6">
        <f ca="1">IF( ISERROR(SUMIF([1]Nevezések!I:I,L324,[1]Nevezések!AB:AB)),0,SUMIF([1]Nevezések!I:I,L324,[1]Nevezések!AB:AB))</f>
        <v>0</v>
      </c>
      <c r="N324" s="6">
        <f ca="1">IF( ISERROR(SUMIF([1]Nevezések!I:I,L324,[1]Nevezések!AD:AD)),0,SUMIF([1]Nevezések!I:I,L324,[1]Nevezések!AC:AD))</f>
        <v>0</v>
      </c>
      <c r="O324" s="4">
        <f ca="1">SUMIF([1]Nevezések!$I$1:$V$1250,L324,[1]Nevezések!$V$1:$V$1250)</f>
        <v>0</v>
      </c>
      <c r="P324" s="4"/>
      <c r="Q324" s="4"/>
      <c r="R324" s="4"/>
      <c r="S324" s="4"/>
      <c r="T324" s="4"/>
    </row>
    <row r="325" spans="12:20" x14ac:dyDescent="0.3">
      <c r="L325" s="4" t="str">
        <f ca="1">IFERROR(__xludf.DUMMYFUNCTION("""COMPUTED_VALUE"""),"Budapesti Ward Mária Általános Iskola, Gimnázium és Zeneművészeti Szakgimnázium")</f>
        <v>Budapesti Ward Mária Általános Iskola, Gimnázium és Zeneművészeti Szakgimnázium</v>
      </c>
      <c r="M325" s="6">
        <f ca="1">IF( ISERROR(SUMIF([1]Nevezések!I:I,L325,[1]Nevezések!AB:AB)),0,SUMIF([1]Nevezések!I:I,L325,[1]Nevezések!AB:AB))</f>
        <v>0</v>
      </c>
      <c r="N325" s="6">
        <f ca="1">IF( ISERROR(SUMIF([1]Nevezések!I:I,L325,[1]Nevezések!AD:AD)),0,SUMIF([1]Nevezések!I:I,L325,[1]Nevezések!AC:AD))</f>
        <v>0</v>
      </c>
      <c r="O325" s="4">
        <f ca="1">SUMIF([1]Nevezések!$I$1:$V$1250,L325,[1]Nevezések!$V$1:$V$1250)</f>
        <v>0</v>
      </c>
      <c r="P325" s="4"/>
      <c r="Q325" s="4"/>
      <c r="R325" s="4"/>
      <c r="S325" s="4"/>
      <c r="T325" s="4"/>
    </row>
    <row r="326" spans="12:20" x14ac:dyDescent="0.3">
      <c r="L326" s="4" t="str">
        <f ca="1">IFERROR(__xludf.DUMMYFUNCTION("""COMPUTED_VALUE"""),"Szegedi Baptista Gimnázium és Technikum")</f>
        <v>Szegedi Baptista Gimnázium és Technikum</v>
      </c>
      <c r="M326" s="6">
        <f ca="1">IF( ISERROR(SUMIF([1]Nevezések!I:I,L326,[1]Nevezések!AB:AB)),0,SUMIF([1]Nevezések!I:I,L326,[1]Nevezések!AB:AB))</f>
        <v>0</v>
      </c>
      <c r="N326" s="6">
        <f ca="1">IF( ISERROR(SUMIF([1]Nevezések!I:I,L326,[1]Nevezések!AD:AD)),0,SUMIF([1]Nevezések!I:I,L326,[1]Nevezések!AC:AD))</f>
        <v>0</v>
      </c>
      <c r="O326" s="4">
        <f ca="1">SUMIF([1]Nevezések!$I$1:$V$1250,L326,[1]Nevezések!$V$1:$V$1250)</f>
        <v>0</v>
      </c>
      <c r="P326" s="4"/>
      <c r="Q326" s="4"/>
      <c r="R326" s="4"/>
      <c r="S326" s="4"/>
      <c r="T326" s="4"/>
    </row>
    <row r="327" spans="12:20" x14ac:dyDescent="0.3">
      <c r="L327" s="4" t="str">
        <f ca="1">IFERROR(__xludf.DUMMYFUNCTION("""COMPUTED_VALUE"""),"Debreceni Csokonai Vitéz Mihály Gimnázium")</f>
        <v>Debreceni Csokonai Vitéz Mihály Gimnázium</v>
      </c>
      <c r="M327" s="6">
        <f ca="1">IF( ISERROR(SUMIF([1]Nevezések!I:I,L327,[1]Nevezések!AB:AB)),0,SUMIF([1]Nevezések!I:I,L327,[1]Nevezések!AB:AB))</f>
        <v>0</v>
      </c>
      <c r="N327" s="6">
        <f ca="1">IF( ISERROR(SUMIF([1]Nevezések!I:I,L327,[1]Nevezések!AD:AD)),0,SUMIF([1]Nevezések!I:I,L327,[1]Nevezések!AC:AD))</f>
        <v>3</v>
      </c>
      <c r="O327" s="4">
        <f ca="1">SUMIF([1]Nevezések!$I$1:$V$1250,L327,[1]Nevezések!$V$1:$V$1250)</f>
        <v>0</v>
      </c>
      <c r="P327" s="4"/>
      <c r="Q327" s="4"/>
      <c r="R327" s="4"/>
      <c r="S327" s="4"/>
      <c r="T327" s="4"/>
    </row>
    <row r="328" spans="12:20" x14ac:dyDescent="0.3">
      <c r="L328" s="4" t="str">
        <f ca="1">IFERROR(__xludf.DUMMYFUNCTION("""COMPUTED_VALUE"""),"Budapesti Műszaki SZC Petrik Lajos Két Tanítási Nyelvű Technikum")</f>
        <v>Budapesti Műszaki SZC Petrik Lajos Két Tanítási Nyelvű Technikum</v>
      </c>
      <c r="M328" s="6">
        <f ca="1">IF( ISERROR(SUMIF([1]Nevezések!I:I,L328,[1]Nevezések!AB:AB)),0,SUMIF([1]Nevezések!I:I,L328,[1]Nevezések!AB:AB))</f>
        <v>0</v>
      </c>
      <c r="N328" s="6">
        <f ca="1">IF( ISERROR(SUMIF([1]Nevezések!I:I,L328,[1]Nevezések!AD:AD)),0,SUMIF([1]Nevezések!I:I,L328,[1]Nevezések!AC:AD))</f>
        <v>0</v>
      </c>
      <c r="O328" s="4">
        <f ca="1">SUMIF([1]Nevezések!$I$1:$V$1250,L328,[1]Nevezések!$V$1:$V$1250)</f>
        <v>0</v>
      </c>
      <c r="P328" s="4"/>
      <c r="Q328" s="4"/>
      <c r="R328" s="4"/>
      <c r="S328" s="4"/>
      <c r="T328" s="4"/>
    </row>
    <row r="329" spans="12:20" x14ac:dyDescent="0.3">
      <c r="L329" s="4" t="str">
        <f ca="1">IFERROR(__xludf.DUMMYFUNCTION("""COMPUTED_VALUE"""),"Gyulai Erkel Ferenc Gimnázium és Kollégium")</f>
        <v>Gyulai Erkel Ferenc Gimnázium és Kollégium</v>
      </c>
      <c r="M329" s="6">
        <f ca="1">IF( ISERROR(SUMIF([1]Nevezések!I:I,L329,[1]Nevezések!AB:AB)),0,SUMIF([1]Nevezések!I:I,L329,[1]Nevezések!AB:AB))</f>
        <v>0</v>
      </c>
      <c r="N329" s="6">
        <f ca="1">IF( ISERROR(SUMIF([1]Nevezések!I:I,L329,[1]Nevezések!AD:AD)),0,SUMIF([1]Nevezések!I:I,L329,[1]Nevezések!AC:AD))</f>
        <v>0</v>
      </c>
      <c r="O329" s="4">
        <f ca="1">SUMIF([1]Nevezések!$I$1:$V$1250,L329,[1]Nevezések!$V$1:$V$1250)</f>
        <v>0</v>
      </c>
      <c r="P329" s="4"/>
      <c r="Q329" s="4"/>
      <c r="R329" s="4"/>
      <c r="S329" s="4"/>
      <c r="T329" s="4"/>
    </row>
    <row r="330" spans="12:20" x14ac:dyDescent="0.3">
      <c r="L330" s="4" t="str">
        <f ca="1">IFERROR(__xludf.DUMMYFUNCTION("""COMPUTED_VALUE"""),"Székesfehérvári SZC I. István Technikum")</f>
        <v>Székesfehérvári SZC I. István Technikum</v>
      </c>
      <c r="M330" s="6">
        <f ca="1">IF( ISERROR(SUMIF([1]Nevezések!I:I,L330,[1]Nevezések!AB:AB)),0,SUMIF([1]Nevezések!I:I,L330,[1]Nevezések!AB:AB))</f>
        <v>0</v>
      </c>
      <c r="N330" s="6">
        <f ca="1">IF( ISERROR(SUMIF([1]Nevezések!I:I,L330,[1]Nevezések!AD:AD)),0,SUMIF([1]Nevezések!I:I,L330,[1]Nevezések!AC:AD))</f>
        <v>0</v>
      </c>
      <c r="O330" s="4">
        <f ca="1">SUMIF([1]Nevezések!$I$1:$V$1250,L330,[1]Nevezések!$V$1:$V$1250)</f>
        <v>0</v>
      </c>
      <c r="P330" s="4"/>
      <c r="Q330" s="4"/>
      <c r="R330" s="4"/>
      <c r="S330" s="4"/>
      <c r="T330" s="4"/>
    </row>
    <row r="331" spans="12:20" x14ac:dyDescent="0.3">
      <c r="L331" s="4" t="str">
        <f ca="1">IFERROR(__xludf.DUMMYFUNCTION("""COMPUTED_VALUE"""),"Révai Miklós Gimnázium és Kollégium")</f>
        <v>Révai Miklós Gimnázium és Kollégium</v>
      </c>
      <c r="M331" s="6">
        <f ca="1">IF( ISERROR(SUMIF([1]Nevezések!I:I,L331,[1]Nevezések!AB:AB)),0,SUMIF([1]Nevezések!I:I,L331,[1]Nevezések!AB:AB))</f>
        <v>0</v>
      </c>
      <c r="N331" s="6">
        <f ca="1">IF( ISERROR(SUMIF([1]Nevezések!I:I,L331,[1]Nevezések!AD:AD)),0,SUMIF([1]Nevezések!I:I,L331,[1]Nevezések!AC:AD))</f>
        <v>0</v>
      </c>
      <c r="O331" s="4">
        <f ca="1">SUMIF([1]Nevezések!$I$1:$V$1250,L331,[1]Nevezések!$V$1:$V$1250)</f>
        <v>0</v>
      </c>
      <c r="P331" s="4"/>
      <c r="Q331" s="4"/>
      <c r="R331" s="4"/>
      <c r="S331" s="4"/>
      <c r="T331" s="4"/>
    </row>
    <row r="332" spans="12:20" x14ac:dyDescent="0.3">
      <c r="L332" s="4" t="str">
        <f ca="1">IFERROR(__xludf.DUMMYFUNCTION("""COMPUTED_VALUE"""),"Váci SZC I. Géza Király Közgazdasági Technikum")</f>
        <v>Váci SZC I. Géza Király Közgazdasági Technikum</v>
      </c>
      <c r="M332" s="6">
        <f ca="1">IF( ISERROR(SUMIF([1]Nevezések!I:I,L332,[1]Nevezések!AB:AB)),0,SUMIF([1]Nevezések!I:I,L332,[1]Nevezések!AB:AB))</f>
        <v>0</v>
      </c>
      <c r="N332" s="6">
        <f ca="1">IF( ISERROR(SUMIF([1]Nevezések!I:I,L332,[1]Nevezések!AD:AD)),0,SUMIF([1]Nevezések!I:I,L332,[1]Nevezések!AC:AD))</f>
        <v>0</v>
      </c>
      <c r="O332" s="4">
        <f ca="1">SUMIF([1]Nevezések!$I$1:$V$1250,L332,[1]Nevezések!$V$1:$V$1250)</f>
        <v>0</v>
      </c>
      <c r="P332" s="4"/>
      <c r="Q332" s="4"/>
      <c r="R332" s="4"/>
      <c r="S332" s="4"/>
      <c r="T332" s="4"/>
    </row>
    <row r="333" spans="12:20" x14ac:dyDescent="0.3">
      <c r="L333" s="4" t="str">
        <f ca="1">IFERROR(__xludf.DUMMYFUNCTION("""COMPUTED_VALUE"""),"Noszlopy Gáspár Gimnázium és Kollégium")</f>
        <v>Noszlopy Gáspár Gimnázium és Kollégium</v>
      </c>
      <c r="M333" s="6">
        <f ca="1">IF( ISERROR(SUMIF([1]Nevezések!I:I,L333,[1]Nevezések!AB:AB)),0,SUMIF([1]Nevezések!I:I,L333,[1]Nevezések!AB:AB))</f>
        <v>0</v>
      </c>
      <c r="N333" s="6">
        <f ca="1">IF( ISERROR(SUMIF([1]Nevezések!I:I,L333,[1]Nevezések!AD:AD)),0,SUMIF([1]Nevezések!I:I,L333,[1]Nevezések!AC:AD))</f>
        <v>0</v>
      </c>
      <c r="O333" s="4">
        <f ca="1">SUMIF([1]Nevezések!$I$1:$V$1250,L333,[1]Nevezések!$V$1:$V$1250)</f>
        <v>0</v>
      </c>
      <c r="P333" s="4"/>
      <c r="Q333" s="4"/>
      <c r="R333" s="4"/>
      <c r="S333" s="4"/>
      <c r="T333" s="4"/>
    </row>
    <row r="334" spans="12:20" x14ac:dyDescent="0.3">
      <c r="L334" s="4" t="str">
        <f ca="1">IFERROR(__xludf.DUMMYFUNCTION("""COMPUTED_VALUE"""),"Budapest II. Kerületi Móricz Zsigmond Gimnázium")</f>
        <v>Budapest II. Kerületi Móricz Zsigmond Gimnázium</v>
      </c>
      <c r="M334" s="6">
        <f ca="1">IF( ISERROR(SUMIF([1]Nevezések!I:I,L334,[1]Nevezések!AB:AB)),0,SUMIF([1]Nevezések!I:I,L334,[1]Nevezések!AB:AB))</f>
        <v>0</v>
      </c>
      <c r="N334" s="6">
        <f ca="1">IF( ISERROR(SUMIF([1]Nevezések!I:I,L334,[1]Nevezések!AD:AD)),0,SUMIF([1]Nevezések!I:I,L334,[1]Nevezések!AC:AD))</f>
        <v>0</v>
      </c>
      <c r="O334" s="4">
        <f ca="1">SUMIF([1]Nevezések!$I$1:$V$1250,L334,[1]Nevezések!$V$1:$V$1250)</f>
        <v>0</v>
      </c>
      <c r="P334" s="4"/>
      <c r="Q334" s="4"/>
      <c r="R334" s="4"/>
      <c r="S334" s="4"/>
      <c r="T334" s="4"/>
    </row>
    <row r="335" spans="12:20" x14ac:dyDescent="0.3">
      <c r="L335" s="4" t="str">
        <f ca="1">IFERROR(__xludf.DUMMYFUNCTION("""COMPUTED_VALUE"""),"Vas Vármegyei SZC Kereskedelmi és Vendéglátó Technikum és Kollégium")</f>
        <v>Vas Vármegyei SZC Kereskedelmi és Vendéglátó Technikum és Kollégium</v>
      </c>
      <c r="M335" s="6">
        <f ca="1">IF( ISERROR(SUMIF([1]Nevezések!I:I,L335,[1]Nevezések!AB:AB)),0,SUMIF([1]Nevezések!I:I,L335,[1]Nevezések!AB:AB))</f>
        <v>0</v>
      </c>
      <c r="N335" s="6">
        <f ca="1">IF( ISERROR(SUMIF([1]Nevezések!I:I,L335,[1]Nevezések!AD:AD)),0,SUMIF([1]Nevezések!I:I,L335,[1]Nevezések!AC:AD))</f>
        <v>0</v>
      </c>
      <c r="O335" s="4">
        <f ca="1">SUMIF([1]Nevezések!$I$1:$V$1250,L335,[1]Nevezések!$V$1:$V$1250)</f>
        <v>0</v>
      </c>
      <c r="P335" s="4"/>
      <c r="Q335" s="4"/>
      <c r="R335" s="4"/>
      <c r="S335" s="4"/>
      <c r="T335" s="4"/>
    </row>
    <row r="336" spans="12:20" x14ac:dyDescent="0.3">
      <c r="L336" s="4" t="str">
        <f ca="1">IFERROR(__xludf.DUMMYFUNCTION("""COMPUTED_VALUE"""),"Szombathelyi Művészeti Szakgimnázium és Technikum")</f>
        <v>Szombathelyi Művészeti Szakgimnázium és Technikum</v>
      </c>
      <c r="M336" s="6">
        <f ca="1">IF( ISERROR(SUMIF([1]Nevezések!I:I,L336,[1]Nevezések!AB:AB)),0,SUMIF([1]Nevezések!I:I,L336,[1]Nevezések!AB:AB))</f>
        <v>0</v>
      </c>
      <c r="N336" s="6">
        <f ca="1">IF( ISERROR(SUMIF([1]Nevezések!I:I,L336,[1]Nevezések!AD:AD)),0,SUMIF([1]Nevezések!I:I,L336,[1]Nevezések!AC:AD))</f>
        <v>0</v>
      </c>
      <c r="O336" s="4">
        <f ca="1">SUMIF([1]Nevezések!$I$1:$V$1250,L336,[1]Nevezések!$V$1:$V$1250)</f>
        <v>0</v>
      </c>
      <c r="P336" s="4"/>
      <c r="Q336" s="4"/>
      <c r="R336" s="4"/>
      <c r="S336" s="4"/>
      <c r="T336" s="4"/>
    </row>
    <row r="337" spans="12:20" x14ac:dyDescent="0.3">
      <c r="L337" s="4" t="str">
        <f ca="1">IFERROR(__xludf.DUMMYFUNCTION("""COMPUTED_VALUE"""),"Győri SZC Baross Gábor Két Tanítási Nyelvű Közgazdasági Technikum")</f>
        <v>Győri SZC Baross Gábor Két Tanítási Nyelvű Közgazdasági Technikum</v>
      </c>
      <c r="M337" s="6">
        <f ca="1">IF( ISERROR(SUMIF([1]Nevezések!I:I,L337,[1]Nevezések!AB:AB)),0,SUMIF([1]Nevezések!I:I,L337,[1]Nevezések!AB:AB))</f>
        <v>0</v>
      </c>
      <c r="N337" s="6">
        <f ca="1">IF( ISERROR(SUMIF([1]Nevezések!I:I,L337,[1]Nevezések!AD:AD)),0,SUMIF([1]Nevezések!I:I,L337,[1]Nevezések!AC:AD))</f>
        <v>0</v>
      </c>
      <c r="O337" s="4">
        <f ca="1">SUMIF([1]Nevezések!$I$1:$V$1250,L337,[1]Nevezések!$V$1:$V$1250)</f>
        <v>0</v>
      </c>
      <c r="P337" s="4"/>
      <c r="Q337" s="4"/>
      <c r="R337" s="4"/>
      <c r="S337" s="4"/>
      <c r="T337" s="4"/>
    </row>
    <row r="338" spans="12:20" x14ac:dyDescent="0.3">
      <c r="L338" s="4" t="str">
        <f ca="1">IFERROR(__xludf.DUMMYFUNCTION("""COMPUTED_VALUE"""),"Budapest XVII. Kerületi Kőrösi Csoma Sándor Általános Iskola és Gimnázium")</f>
        <v>Budapest XVII. Kerületi Kőrösi Csoma Sándor Általános Iskola és Gimnázium</v>
      </c>
      <c r="M338" s="6">
        <f ca="1">IF( ISERROR(SUMIF([1]Nevezések!I:I,L338,[1]Nevezések!AB:AB)),0,SUMIF([1]Nevezések!I:I,L338,[1]Nevezések!AB:AB))</f>
        <v>0</v>
      </c>
      <c r="N338" s="6">
        <f ca="1">IF( ISERROR(SUMIF([1]Nevezések!I:I,L338,[1]Nevezések!AD:AD)),0,SUMIF([1]Nevezések!I:I,L338,[1]Nevezések!AC:AD))</f>
        <v>0</v>
      </c>
      <c r="O338" s="4">
        <f ca="1">SUMIF([1]Nevezések!$I$1:$V$1250,L338,[1]Nevezések!$V$1:$V$1250)</f>
        <v>0</v>
      </c>
      <c r="P338" s="4"/>
      <c r="Q338" s="4"/>
      <c r="R338" s="4"/>
      <c r="S338" s="4"/>
      <c r="T338" s="4"/>
    </row>
    <row r="339" spans="12:20" x14ac:dyDescent="0.3">
      <c r="L339" s="4" t="str">
        <f ca="1">IFERROR(__xludf.DUMMYFUNCTION("""COMPUTED_VALUE"""),"Kaposvári Táncsics Mihály Gimnázium")</f>
        <v>Kaposvári Táncsics Mihály Gimnázium</v>
      </c>
      <c r="M339" s="6">
        <f ca="1">IF( ISERROR(SUMIF([1]Nevezések!I:I,L339,[1]Nevezések!AB:AB)),0,SUMIF([1]Nevezések!I:I,L339,[1]Nevezések!AB:AB))</f>
        <v>0</v>
      </c>
      <c r="N339" s="6">
        <f ca="1">IF( ISERROR(SUMIF([1]Nevezések!I:I,L339,[1]Nevezések!AD:AD)),0,SUMIF([1]Nevezések!I:I,L339,[1]Nevezések!AC:AD))</f>
        <v>0</v>
      </c>
      <c r="O339" s="4">
        <f ca="1">SUMIF([1]Nevezések!$I$1:$V$1250,L339,[1]Nevezések!$V$1:$V$1250)</f>
        <v>0</v>
      </c>
      <c r="P339" s="4"/>
      <c r="Q339" s="4"/>
      <c r="R339" s="4"/>
      <c r="S339" s="4"/>
      <c r="T339" s="4"/>
    </row>
    <row r="340" spans="12:20" x14ac:dyDescent="0.3">
      <c r="L340" s="4" t="str">
        <f ca="1">IFERROR(__xludf.DUMMYFUNCTION("""COMPUTED_VALUE"""),"Hámori Waldorf Általános Iskola, Gimnázium és Alapfokú Művészeti Iskola")</f>
        <v>Hámori Waldorf Általános Iskola, Gimnázium és Alapfokú Művészeti Iskola</v>
      </c>
      <c r="M340" s="6">
        <f ca="1">IF( ISERROR(SUMIF([1]Nevezések!I:I,L340,[1]Nevezések!AB:AB)),0,SUMIF([1]Nevezések!I:I,L340,[1]Nevezések!AB:AB))</f>
        <v>0</v>
      </c>
      <c r="N340" s="6">
        <f ca="1">IF( ISERROR(SUMIF([1]Nevezések!I:I,L340,[1]Nevezések!AD:AD)),0,SUMIF([1]Nevezések!I:I,L340,[1]Nevezések!AC:AD))</f>
        <v>1</v>
      </c>
      <c r="O340" s="4">
        <f ca="1">SUMIF([1]Nevezések!$I$1:$V$1250,L340,[1]Nevezések!$V$1:$V$1250)</f>
        <v>0</v>
      </c>
      <c r="P340" s="4"/>
      <c r="Q340" s="4"/>
      <c r="R340" s="4"/>
      <c r="S340" s="4"/>
      <c r="T340" s="4"/>
    </row>
    <row r="341" spans="12:20" x14ac:dyDescent="0.3">
      <c r="L341" s="4" t="str">
        <f ca="1">IFERROR(__xludf.DUMMYFUNCTION("""COMPUTED_VALUE"""),"Mosonmagyaróvári Kossuth Lajos Gimnázium és Kollégium")</f>
        <v>Mosonmagyaróvári Kossuth Lajos Gimnázium és Kollégium</v>
      </c>
      <c r="M341" s="6">
        <f ca="1">IF( ISERROR(SUMIF([1]Nevezések!I:I,L341,[1]Nevezések!AB:AB)),0,SUMIF([1]Nevezések!I:I,L341,[1]Nevezések!AB:AB))</f>
        <v>0</v>
      </c>
      <c r="N341" s="6">
        <f ca="1">IF( ISERROR(SUMIF([1]Nevezések!I:I,L341,[1]Nevezések!AD:AD)),0,SUMIF([1]Nevezések!I:I,L341,[1]Nevezések!AC:AD))</f>
        <v>3</v>
      </c>
      <c r="O341" s="4">
        <f ca="1">SUMIF([1]Nevezések!$I$1:$V$1250,L341,[1]Nevezések!$V$1:$V$1250)</f>
        <v>0</v>
      </c>
      <c r="P341" s="4"/>
      <c r="Q341" s="4"/>
      <c r="R341" s="4"/>
      <c r="S341" s="4"/>
      <c r="T341" s="4"/>
    </row>
    <row r="342" spans="12:20" x14ac:dyDescent="0.3">
      <c r="L342" s="4" t="str">
        <f ca="1">IFERROR(__xludf.DUMMYFUNCTION("""COMPUTED_VALUE"""),"Budapesti Műszaki SZC Puskás Tivadar Távközlési és Informatikai Technikum")</f>
        <v>Budapesti Műszaki SZC Puskás Tivadar Távközlési és Informatikai Technikum</v>
      </c>
      <c r="M342" s="6">
        <f ca="1">IF( ISERROR(SUMIF([1]Nevezések!I:I,L342,[1]Nevezések!AB:AB)),0,SUMIF([1]Nevezések!I:I,L342,[1]Nevezések!AB:AB))</f>
        <v>0</v>
      </c>
      <c r="N342" s="6">
        <f ca="1">IF( ISERROR(SUMIF([1]Nevezések!I:I,L342,[1]Nevezések!AD:AD)),0,SUMIF([1]Nevezések!I:I,L342,[1]Nevezések!AC:AD))</f>
        <v>0</v>
      </c>
      <c r="O342" s="4">
        <f ca="1">SUMIF([1]Nevezések!$I$1:$V$1250,L342,[1]Nevezések!$V$1:$V$1250)</f>
        <v>0</v>
      </c>
      <c r="P342" s="4"/>
      <c r="Q342" s="4"/>
      <c r="R342" s="4"/>
      <c r="S342" s="4"/>
      <c r="T342" s="4"/>
    </row>
    <row r="343" spans="12:20" x14ac:dyDescent="0.3">
      <c r="L343" s="4" t="str">
        <f ca="1">IFERROR(__xludf.DUMMYFUNCTION("""COMPUTED_VALUE"""),"Heves Vármegyei SZC Március 15. Technikum, Szakképző Iskola és Kollégium")</f>
        <v>Heves Vármegyei SZC Március 15. Technikum, Szakképző Iskola és Kollégium</v>
      </c>
      <c r="M343" s="6">
        <f ca="1">IF( ISERROR(SUMIF([1]Nevezések!I:I,L343,[1]Nevezések!AB:AB)),0,SUMIF([1]Nevezések!I:I,L343,[1]Nevezések!AB:AB))</f>
        <v>0</v>
      </c>
      <c r="N343" s="6">
        <f ca="1">IF( ISERROR(SUMIF([1]Nevezések!I:I,L343,[1]Nevezések!AD:AD)),0,SUMIF([1]Nevezések!I:I,L343,[1]Nevezések!AC:AD))</f>
        <v>0</v>
      </c>
      <c r="O343" s="4">
        <f ca="1">SUMIF([1]Nevezések!$I$1:$V$1250,L343,[1]Nevezések!$V$1:$V$1250)</f>
        <v>0</v>
      </c>
      <c r="P343" s="4"/>
      <c r="Q343" s="4"/>
      <c r="R343" s="4"/>
      <c r="S343" s="4"/>
      <c r="T343" s="4"/>
    </row>
    <row r="344" spans="12:20" x14ac:dyDescent="0.3">
      <c r="L344" s="4" t="str">
        <f ca="1">IFERROR(__xludf.DUMMYFUNCTION("""COMPUTED_VALUE"""),"Budapesti Gépészeti SZC Ganz Ábrahám Két Tanítási Nyelvű Technikum")</f>
        <v>Budapesti Gépészeti SZC Ganz Ábrahám Két Tanítási Nyelvű Technikum</v>
      </c>
      <c r="M344" s="6">
        <f ca="1">IF( ISERROR(SUMIF([1]Nevezések!I:I,L344,[1]Nevezések!AB:AB)),0,SUMIF([1]Nevezések!I:I,L344,[1]Nevezések!AB:AB))</f>
        <v>0</v>
      </c>
      <c r="N344" s="6">
        <f ca="1">IF( ISERROR(SUMIF([1]Nevezések!I:I,L344,[1]Nevezések!AD:AD)),0,SUMIF([1]Nevezések!I:I,L344,[1]Nevezések!AC:AD))</f>
        <v>0</v>
      </c>
      <c r="O344" s="4">
        <f ca="1">SUMIF([1]Nevezések!$I$1:$V$1250,L344,[1]Nevezések!$V$1:$V$1250)</f>
        <v>0</v>
      </c>
      <c r="P344" s="4"/>
      <c r="Q344" s="4"/>
      <c r="R344" s="4"/>
      <c r="S344" s="4"/>
      <c r="T344" s="4"/>
    </row>
    <row r="345" spans="12:20" x14ac:dyDescent="0.3">
      <c r="L345" s="4" t="str">
        <f ca="1">IFERROR(__xludf.DUMMYFUNCTION("""COMPUTED_VALUE"""),"Kispesti Deák Ferenc Gimnázium")</f>
        <v>Kispesti Deák Ferenc Gimnázium</v>
      </c>
      <c r="M345" s="6">
        <f ca="1">IF( ISERROR(SUMIF([1]Nevezések!I:I,L345,[1]Nevezések!AB:AB)),0,SUMIF([1]Nevezések!I:I,L345,[1]Nevezések!AB:AB))</f>
        <v>0</v>
      </c>
      <c r="N345" s="6">
        <f ca="1">IF( ISERROR(SUMIF([1]Nevezések!I:I,L345,[1]Nevezések!AD:AD)),0,SUMIF([1]Nevezések!I:I,L345,[1]Nevezések!AC:AD))</f>
        <v>0</v>
      </c>
      <c r="O345" s="4">
        <f ca="1">SUMIF([1]Nevezések!$I$1:$V$1250,L345,[1]Nevezések!$V$1:$V$1250)</f>
        <v>0</v>
      </c>
      <c r="P345" s="4"/>
      <c r="Q345" s="4"/>
      <c r="R345" s="4"/>
      <c r="S345" s="4"/>
      <c r="T345" s="4"/>
    </row>
    <row r="346" spans="12:20" x14ac:dyDescent="0.3">
      <c r="L346" s="4" t="str">
        <f ca="1">IFERROR(__xludf.DUMMYFUNCTION("""COMPUTED_VALUE"""),"Berzsenyi Dániel Gimnázium")</f>
        <v>Berzsenyi Dániel Gimnázium</v>
      </c>
      <c r="M346" s="6">
        <f ca="1">IF( ISERROR(SUMIF([1]Nevezések!I:I,L346,[1]Nevezések!AB:AB)),0,SUMIF([1]Nevezések!I:I,L346,[1]Nevezések!AB:AB))</f>
        <v>0</v>
      </c>
      <c r="N346" s="6">
        <f ca="1">IF( ISERROR(SUMIF([1]Nevezések!I:I,L346,[1]Nevezések!AD:AD)),0,SUMIF([1]Nevezések!I:I,L346,[1]Nevezések!AC:AD))</f>
        <v>0</v>
      </c>
      <c r="O346" s="4">
        <f ca="1">SUMIF([1]Nevezések!$I$1:$V$1250,L346,[1]Nevezések!$V$1:$V$1250)</f>
        <v>0</v>
      </c>
      <c r="P346" s="4"/>
      <c r="Q346" s="4"/>
      <c r="R346" s="4"/>
      <c r="S346" s="4"/>
      <c r="T346" s="4"/>
    </row>
    <row r="347" spans="12:20" x14ac:dyDescent="0.3">
      <c r="L347" s="4" t="str">
        <f ca="1">IFERROR(__xludf.DUMMYFUNCTION("""COMPUTED_VALUE"""),"Szegedi SZC Gábor Dénes Technikum és Szakgimnázium")</f>
        <v>Szegedi SZC Gábor Dénes Technikum és Szakgimnázium</v>
      </c>
      <c r="M347" s="6">
        <f ca="1">IF( ISERROR(SUMIF([1]Nevezések!I:I,L347,[1]Nevezések!AB:AB)),0,SUMIF([1]Nevezések!I:I,L347,[1]Nevezések!AB:AB))</f>
        <v>0</v>
      </c>
      <c r="N347" s="6">
        <f ca="1">IF( ISERROR(SUMIF([1]Nevezések!I:I,L347,[1]Nevezések!AD:AD)),0,SUMIF([1]Nevezések!I:I,L347,[1]Nevezések!AC:AD))</f>
        <v>0</v>
      </c>
      <c r="O347" s="4">
        <f ca="1">SUMIF([1]Nevezések!$I$1:$V$1250,L347,[1]Nevezések!$V$1:$V$1250)</f>
        <v>0</v>
      </c>
      <c r="P347" s="4"/>
      <c r="Q347" s="4"/>
      <c r="R347" s="4"/>
      <c r="S347" s="4"/>
      <c r="T347" s="4"/>
    </row>
    <row r="348" spans="12:20" x14ac:dyDescent="0.3">
      <c r="L348" s="4" t="str">
        <f ca="1">IFERROR(__xludf.DUMMYFUNCTION("""COMPUTED_VALUE"""),"Szolnoki SZC Vásárhelyi Pál Két Tanítási Nyelvű Technikum")</f>
        <v>Szolnoki SZC Vásárhelyi Pál Két Tanítási Nyelvű Technikum</v>
      </c>
      <c r="M348" s="6">
        <f ca="1">IF( ISERROR(SUMIF([1]Nevezések!I:I,L348,[1]Nevezések!AB:AB)),0,SUMIF([1]Nevezések!I:I,L348,[1]Nevezések!AB:AB))</f>
        <v>0</v>
      </c>
      <c r="N348" s="6">
        <f ca="1">IF( ISERROR(SUMIF([1]Nevezések!I:I,L348,[1]Nevezések!AD:AD)),0,SUMIF([1]Nevezések!I:I,L348,[1]Nevezések!AC:AD))</f>
        <v>0</v>
      </c>
      <c r="O348" s="4">
        <f ca="1">SUMIF([1]Nevezések!$I$1:$V$1250,L348,[1]Nevezések!$V$1:$V$1250)</f>
        <v>0</v>
      </c>
      <c r="P348" s="4"/>
      <c r="Q348" s="4"/>
      <c r="R348" s="4"/>
      <c r="S348" s="4"/>
      <c r="T348" s="4"/>
    </row>
    <row r="349" spans="12:20" x14ac:dyDescent="0.3">
      <c r="L349" s="4" t="str">
        <f ca="1">IFERROR(__xludf.DUMMYFUNCTION("""COMPUTED_VALUE"""),"Szent Benedek Gimnázium és Technikum")</f>
        <v>Szent Benedek Gimnázium és Technikum</v>
      </c>
      <c r="M349" s="6">
        <f ca="1">IF( ISERROR(SUMIF([1]Nevezések!I:I,L349,[1]Nevezések!AB:AB)),0,SUMIF([1]Nevezések!I:I,L349,[1]Nevezések!AB:AB))</f>
        <v>0</v>
      </c>
      <c r="N349" s="6">
        <f ca="1">IF( ISERROR(SUMIF([1]Nevezések!I:I,L349,[1]Nevezések!AD:AD)),0,SUMIF([1]Nevezések!I:I,L349,[1]Nevezések!AC:AD))</f>
        <v>0</v>
      </c>
      <c r="O349" s="4">
        <f ca="1">SUMIF([1]Nevezések!$I$1:$V$1250,L349,[1]Nevezések!$V$1:$V$1250)</f>
        <v>0</v>
      </c>
      <c r="P349" s="4"/>
      <c r="Q349" s="4"/>
      <c r="R349" s="4"/>
      <c r="S349" s="4"/>
      <c r="T349" s="4"/>
    </row>
    <row r="350" spans="12:20" x14ac:dyDescent="0.3">
      <c r="L350" s="4" t="str">
        <f ca="1">IFERROR(__xludf.DUMMYFUNCTION("""COMPUTED_VALUE"""),"Szegedi SZC Csonka János Technikum")</f>
        <v>Szegedi SZC Csonka János Technikum</v>
      </c>
      <c r="M350" s="6">
        <f ca="1">IF( ISERROR(SUMIF([1]Nevezések!I:I,L350,[1]Nevezések!AB:AB)),0,SUMIF([1]Nevezések!I:I,L350,[1]Nevezések!AB:AB))</f>
        <v>0</v>
      </c>
      <c r="N350" s="6">
        <f ca="1">IF( ISERROR(SUMIF([1]Nevezések!I:I,L350,[1]Nevezések!AD:AD)),0,SUMIF([1]Nevezések!I:I,L350,[1]Nevezések!AC:AD))</f>
        <v>0</v>
      </c>
      <c r="O350" s="4">
        <f ca="1">SUMIF([1]Nevezések!$I$1:$V$1250,L350,[1]Nevezések!$V$1:$V$1250)</f>
        <v>0</v>
      </c>
      <c r="P350" s="4"/>
      <c r="Q350" s="4"/>
      <c r="R350" s="4"/>
      <c r="S350" s="4"/>
      <c r="T350" s="4"/>
    </row>
    <row r="351" spans="12:20" x14ac:dyDescent="0.3">
      <c r="L351" s="4" t="str">
        <f ca="1">IFERROR(__xludf.DUMMYFUNCTION("""COMPUTED_VALUE"""),"Debreceni Református Kollégium Gimnáziuma és Diákotthona")</f>
        <v>Debreceni Református Kollégium Gimnáziuma és Diákotthona</v>
      </c>
      <c r="M351" s="6">
        <f ca="1">IF( ISERROR(SUMIF([1]Nevezések!I:I,L351,[1]Nevezések!AB:AB)),0,SUMIF([1]Nevezések!I:I,L351,[1]Nevezések!AB:AB))</f>
        <v>0</v>
      </c>
      <c r="N351" s="6">
        <f ca="1">IF( ISERROR(SUMIF([1]Nevezések!I:I,L351,[1]Nevezések!AD:AD)),0,SUMIF([1]Nevezések!I:I,L351,[1]Nevezések!AC:AD))</f>
        <v>0</v>
      </c>
      <c r="O351" s="4">
        <f ca="1">SUMIF([1]Nevezések!$I$1:$V$1250,L351,[1]Nevezések!$V$1:$V$1250)</f>
        <v>0</v>
      </c>
      <c r="P351" s="4"/>
      <c r="Q351" s="4"/>
      <c r="R351" s="4"/>
      <c r="S351" s="4"/>
      <c r="T351" s="4"/>
    </row>
    <row r="352" spans="12:20" x14ac:dyDescent="0.3">
      <c r="L352" s="4" t="str">
        <f ca="1">IFERROR(__xludf.DUMMYFUNCTION("""COMPUTED_VALUE"""),"Budapest I. Kerületi Petőfi Sándor Gimnázium")</f>
        <v>Budapest I. Kerületi Petőfi Sándor Gimnázium</v>
      </c>
      <c r="M352" s="6">
        <f ca="1">IF( ISERROR(SUMIF([1]Nevezések!I:I,L352,[1]Nevezések!AB:AB)),0,SUMIF([1]Nevezések!I:I,L352,[1]Nevezések!AB:AB))</f>
        <v>0</v>
      </c>
      <c r="N352" s="6">
        <f ca="1">IF( ISERROR(SUMIF([1]Nevezések!I:I,L352,[1]Nevezések!AD:AD)),0,SUMIF([1]Nevezések!I:I,L352,[1]Nevezések!AC:AD))</f>
        <v>0</v>
      </c>
      <c r="O352" s="4">
        <f ca="1">SUMIF([1]Nevezések!$I$1:$V$1250,L352,[1]Nevezések!$V$1:$V$1250)</f>
        <v>0</v>
      </c>
      <c r="P352" s="4"/>
      <c r="Q352" s="4"/>
      <c r="R352" s="4"/>
      <c r="S352" s="4"/>
      <c r="T352" s="4"/>
    </row>
    <row r="353" spans="12:20" x14ac:dyDescent="0.3">
      <c r="L353" s="4" t="str">
        <f ca="1">IFERROR(__xludf.DUMMYFUNCTION("""COMPUTED_VALUE"""),"Budapesti Gazdasági SZC Dobos C. József Vendéglátóipari Technikum és Szakképző Iskola")</f>
        <v>Budapesti Gazdasági SZC Dobos C. József Vendéglátóipari Technikum és Szakképző Iskola</v>
      </c>
      <c r="M353" s="6">
        <f ca="1">IF( ISERROR(SUMIF([1]Nevezések!I:I,L353,[1]Nevezések!AB:AB)),0,SUMIF([1]Nevezések!I:I,L353,[1]Nevezések!AB:AB))</f>
        <v>0</v>
      </c>
      <c r="N353" s="6">
        <f ca="1">IF( ISERROR(SUMIF([1]Nevezések!I:I,L353,[1]Nevezések!AD:AD)),0,SUMIF([1]Nevezések!I:I,L353,[1]Nevezések!AC:AD))</f>
        <v>0</v>
      </c>
      <c r="O353" s="4">
        <f ca="1">SUMIF([1]Nevezések!$I$1:$V$1250,L353,[1]Nevezések!$V$1:$V$1250)</f>
        <v>0</v>
      </c>
      <c r="P353" s="4"/>
      <c r="Q353" s="4"/>
      <c r="R353" s="4"/>
      <c r="S353" s="4"/>
      <c r="T353" s="4"/>
    </row>
    <row r="354" spans="12:20" x14ac:dyDescent="0.3">
      <c r="L354" s="4" t="str">
        <f ca="1">IFERROR(__xludf.DUMMYFUNCTION("""COMPUTED_VALUE"""),"Zalaegerszegi Kölcsey Ferenc Gimnázium")</f>
        <v>Zalaegerszegi Kölcsey Ferenc Gimnázium</v>
      </c>
      <c r="M354" s="6">
        <f ca="1">IF( ISERROR(SUMIF([1]Nevezések!I:I,L354,[1]Nevezések!AB:AB)),0,SUMIF([1]Nevezések!I:I,L354,[1]Nevezések!AB:AB))</f>
        <v>0</v>
      </c>
      <c r="N354" s="6">
        <f ca="1">IF( ISERROR(SUMIF([1]Nevezések!I:I,L354,[1]Nevezések!AD:AD)),0,SUMIF([1]Nevezések!I:I,L354,[1]Nevezések!AC:AD))</f>
        <v>0</v>
      </c>
      <c r="O354" s="4">
        <f ca="1">SUMIF([1]Nevezések!$I$1:$V$1250,L354,[1]Nevezések!$V$1:$V$1250)</f>
        <v>0</v>
      </c>
      <c r="P354" s="4"/>
      <c r="Q354" s="4"/>
      <c r="R354" s="4"/>
      <c r="S354" s="4"/>
      <c r="T354" s="4"/>
    </row>
    <row r="355" spans="12:20" x14ac:dyDescent="0.3">
      <c r="L355" s="4" t="str">
        <f ca="1">IFERROR(__xludf.DUMMYFUNCTION("""COMPUTED_VALUE"""),"Alföldi ASzC Bedő Albert Erdészeti Technikum, Szakképző Iskola és Kollégium")</f>
        <v>Alföldi ASzC Bedő Albert Erdészeti Technikum, Szakképző Iskola és Kollégium</v>
      </c>
      <c r="M355" s="6">
        <f ca="1">IF( ISERROR(SUMIF([1]Nevezések!I:I,L355,[1]Nevezések!AB:AB)),0,SUMIF([1]Nevezések!I:I,L355,[1]Nevezések!AB:AB))</f>
        <v>0</v>
      </c>
      <c r="N355" s="6">
        <f ca="1">IF( ISERROR(SUMIF([1]Nevezések!I:I,L355,[1]Nevezések!AD:AD)),0,SUMIF([1]Nevezések!I:I,L355,[1]Nevezések!AC:AD))</f>
        <v>0</v>
      </c>
      <c r="O355" s="4">
        <f ca="1">SUMIF([1]Nevezések!$I$1:$V$1250,L355,[1]Nevezések!$V$1:$V$1250)</f>
        <v>0</v>
      </c>
      <c r="P355" s="4"/>
      <c r="Q355" s="4"/>
      <c r="R355" s="4"/>
      <c r="S355" s="4"/>
      <c r="T355" s="4"/>
    </row>
    <row r="356" spans="12:20" x14ac:dyDescent="0.3">
      <c r="L356" s="4" t="str">
        <f ca="1">IFERROR(__xludf.DUMMYFUNCTION("""COMPUTED_VALUE"""),"NICOLAE BĂLCESCU ROMÁN GIMNÁZIUM, ÁLTALÁNOS ISKOLA ÉS KOLLÉGIUM")</f>
        <v>NICOLAE BĂLCESCU ROMÁN GIMNÁZIUM, ÁLTALÁNOS ISKOLA ÉS KOLLÉGIUM</v>
      </c>
      <c r="M356" s="6">
        <f ca="1">IF( ISERROR(SUMIF([1]Nevezések!I:I,L356,[1]Nevezések!AB:AB)),0,SUMIF([1]Nevezések!I:I,L356,[1]Nevezések!AB:AB))</f>
        <v>0</v>
      </c>
      <c r="N356" s="6">
        <f ca="1">IF( ISERROR(SUMIF([1]Nevezések!I:I,L356,[1]Nevezések!AD:AD)),0,SUMIF([1]Nevezések!I:I,L356,[1]Nevezések!AC:AD))</f>
        <v>0</v>
      </c>
      <c r="O356" s="4">
        <f ca="1">SUMIF([1]Nevezések!$I$1:$V$1250,L356,[1]Nevezések!$V$1:$V$1250)</f>
        <v>0</v>
      </c>
      <c r="P356" s="4"/>
      <c r="Q356" s="4"/>
      <c r="R356" s="4"/>
      <c r="S356" s="4"/>
      <c r="T356" s="4"/>
    </row>
    <row r="357" spans="12:20" x14ac:dyDescent="0.3">
      <c r="L357" s="4" t="str">
        <f ca="1">IFERROR(__xludf.DUMMYFUNCTION("""COMPUTED_VALUE"""),"Pannonhalmi Bencés Gimnázium és Szakkollégium")</f>
        <v>Pannonhalmi Bencés Gimnázium és Szakkollégium</v>
      </c>
      <c r="M357" s="6">
        <f ca="1">IF( ISERROR(SUMIF([1]Nevezések!I:I,L357,[1]Nevezések!AB:AB)),0,SUMIF([1]Nevezések!I:I,L357,[1]Nevezések!AB:AB))</f>
        <v>0</v>
      </c>
      <c r="N357" s="6">
        <f ca="1">IF( ISERROR(SUMIF([1]Nevezések!I:I,L357,[1]Nevezések!AD:AD)),0,SUMIF([1]Nevezések!I:I,L357,[1]Nevezések!AC:AD))</f>
        <v>0</v>
      </c>
      <c r="O357" s="4">
        <f ca="1">SUMIF([1]Nevezések!$I$1:$V$1250,L357,[1]Nevezések!$V$1:$V$1250)</f>
        <v>0</v>
      </c>
      <c r="P357" s="4"/>
      <c r="Q357" s="4"/>
      <c r="R357" s="4"/>
      <c r="S357" s="4"/>
      <c r="T357" s="4"/>
    </row>
    <row r="358" spans="12:20" x14ac:dyDescent="0.3">
      <c r="L358" s="4" t="str">
        <f ca="1">IFERROR(__xludf.DUMMYFUNCTION("""COMPUTED_VALUE"""),"Móri Táncsics Mihály Gimnázium")</f>
        <v>Móri Táncsics Mihály Gimnázium</v>
      </c>
      <c r="M358" s="6">
        <f ca="1">IF( ISERROR(SUMIF([1]Nevezések!I:I,L358,[1]Nevezések!AB:AB)),0,SUMIF([1]Nevezések!I:I,L358,[1]Nevezések!AB:AB))</f>
        <v>0</v>
      </c>
      <c r="N358" s="6">
        <f ca="1">IF( ISERROR(SUMIF([1]Nevezések!I:I,L358,[1]Nevezések!AD:AD)),0,SUMIF([1]Nevezések!I:I,L358,[1]Nevezések!AC:AD))</f>
        <v>0</v>
      </c>
      <c r="O358" s="4">
        <f ca="1">SUMIF([1]Nevezések!$I$1:$V$1250,L358,[1]Nevezések!$V$1:$V$1250)</f>
        <v>0</v>
      </c>
      <c r="P358" s="4"/>
      <c r="Q358" s="4"/>
      <c r="R358" s="4"/>
      <c r="S358" s="4"/>
      <c r="T358" s="4"/>
    </row>
    <row r="359" spans="12:20" x14ac:dyDescent="0.3">
      <c r="L359" s="4" t="str">
        <f ca="1">IFERROR(__xludf.DUMMYFUNCTION("""COMPUTED_VALUE"""),"Kisalföldi ASzC Herman Ottó Környezetvédelmi és Mezőgazdasági Technikum, Szakképző Iskola és Kollégium")</f>
        <v>Kisalföldi ASzC Herman Ottó Környezetvédelmi és Mezőgazdasági Technikum, Szakképző Iskola és Kollégium</v>
      </c>
      <c r="M359" s="6">
        <f ca="1">IF( ISERROR(SUMIF([1]Nevezések!I:I,L359,[1]Nevezések!AB:AB)),0,SUMIF([1]Nevezések!I:I,L359,[1]Nevezések!AB:AB))</f>
        <v>0</v>
      </c>
      <c r="N359" s="6">
        <f ca="1">IF( ISERROR(SUMIF([1]Nevezések!I:I,L359,[1]Nevezések!AD:AD)),0,SUMIF([1]Nevezések!I:I,L359,[1]Nevezések!AC:AD))</f>
        <v>0</v>
      </c>
      <c r="O359" s="4">
        <f ca="1">SUMIF([1]Nevezések!$I$1:$V$1250,L359,[1]Nevezések!$V$1:$V$1250)</f>
        <v>0</v>
      </c>
      <c r="P359" s="4"/>
      <c r="Q359" s="4"/>
      <c r="R359" s="4"/>
      <c r="S359" s="4"/>
      <c r="T359" s="4"/>
    </row>
    <row r="360" spans="12:20" x14ac:dyDescent="0.3">
      <c r="L360" s="4" t="str">
        <f ca="1">IFERROR(__xludf.DUMMYFUNCTION("""COMPUTED_VALUE"""),"Székesfehérvári SZC Széchenyi István Műszaki Technikum")</f>
        <v>Székesfehérvári SZC Széchenyi István Műszaki Technikum</v>
      </c>
      <c r="M360" s="6">
        <f ca="1">IF( ISERROR(SUMIF([1]Nevezések!I:I,L360,[1]Nevezések!AB:AB)),0,SUMIF([1]Nevezések!I:I,L360,[1]Nevezések!AB:AB))</f>
        <v>0</v>
      </c>
      <c r="N360" s="6">
        <f ca="1">IF( ISERROR(SUMIF([1]Nevezések!I:I,L360,[1]Nevezések!AD:AD)),0,SUMIF([1]Nevezések!I:I,L360,[1]Nevezések!AC:AD))</f>
        <v>0</v>
      </c>
      <c r="O360" s="4">
        <f ca="1">SUMIF([1]Nevezések!$I$1:$V$1250,L360,[1]Nevezések!$V$1:$V$1250)</f>
        <v>0</v>
      </c>
      <c r="P360" s="4"/>
      <c r="Q360" s="4"/>
      <c r="R360" s="4"/>
      <c r="S360" s="4"/>
      <c r="T360" s="4"/>
    </row>
    <row r="361" spans="12:20" x14ac:dyDescent="0.3">
      <c r="L361" s="4" t="str">
        <f ca="1">IFERROR(__xludf.DUMMYFUNCTION("""COMPUTED_VALUE"""),"Óbudai Árpád Gimnázium")</f>
        <v>Óbudai Árpád Gimnázium</v>
      </c>
      <c r="M361" s="6">
        <f ca="1">IF( ISERROR(SUMIF([1]Nevezések!I:I,L361,[1]Nevezések!AB:AB)),0,SUMIF([1]Nevezések!I:I,L361,[1]Nevezések!AB:AB))</f>
        <v>0</v>
      </c>
      <c r="N361" s="6">
        <f ca="1">IF( ISERROR(SUMIF([1]Nevezések!I:I,L361,[1]Nevezések!AD:AD)),0,SUMIF([1]Nevezések!I:I,L361,[1]Nevezések!AC:AD))</f>
        <v>0</v>
      </c>
      <c r="O361" s="4">
        <f ca="1">SUMIF([1]Nevezések!$I$1:$V$1250,L361,[1]Nevezések!$V$1:$V$1250)</f>
        <v>0</v>
      </c>
      <c r="P361" s="4"/>
      <c r="Q361" s="4"/>
      <c r="R361" s="4"/>
      <c r="S361" s="4"/>
      <c r="T361" s="4"/>
    </row>
    <row r="362" spans="12:20" x14ac:dyDescent="0.3">
      <c r="L362" s="4" t="str">
        <f ca="1">IFERROR(__xludf.DUMMYFUNCTION("""COMPUTED_VALUE"""),"Berzsenyi Dániel Evangélikus (Líceum) Gimnázium és Kollégium")</f>
        <v>Berzsenyi Dániel Evangélikus (Líceum) Gimnázium és Kollégium</v>
      </c>
      <c r="M362" s="6">
        <f ca="1">IF( ISERROR(SUMIF([1]Nevezések!I:I,L362,[1]Nevezések!AB:AB)),0,SUMIF([1]Nevezések!I:I,L362,[1]Nevezések!AB:AB))</f>
        <v>0</v>
      </c>
      <c r="N362" s="6">
        <f ca="1">IF( ISERROR(SUMIF([1]Nevezések!I:I,L362,[1]Nevezések!AD:AD)),0,SUMIF([1]Nevezések!I:I,L362,[1]Nevezések!AC:AD))</f>
        <v>0</v>
      </c>
      <c r="O362" s="4">
        <f ca="1">SUMIF([1]Nevezések!$I$1:$V$1250,L362,[1]Nevezések!$V$1:$V$1250)</f>
        <v>0</v>
      </c>
      <c r="P362" s="4"/>
      <c r="Q362" s="4"/>
      <c r="R362" s="4"/>
      <c r="S362" s="4"/>
      <c r="T362" s="4"/>
    </row>
    <row r="363" spans="12:20" x14ac:dyDescent="0.3">
      <c r="L363" s="4" t="str">
        <f ca="1">IFERROR(__xludf.DUMMYFUNCTION("""COMPUTED_VALUE"""),"Baptista Szeretetszolgálat Egyházi Jogi Személy")</f>
        <v>Baptista Szeretetszolgálat Egyházi Jogi Személy</v>
      </c>
      <c r="M363" s="6">
        <f ca="1">IF( ISERROR(SUMIF([1]Nevezések!I:I,L363,[1]Nevezések!AB:AB)),0,SUMIF([1]Nevezések!I:I,L363,[1]Nevezések!AB:AB))</f>
        <v>0</v>
      </c>
      <c r="N363" s="6">
        <f ca="1">IF( ISERROR(SUMIF([1]Nevezések!I:I,L363,[1]Nevezések!AD:AD)),0,SUMIF([1]Nevezések!I:I,L363,[1]Nevezések!AC:AD))</f>
        <v>0</v>
      </c>
      <c r="O363" s="4">
        <f ca="1">SUMIF([1]Nevezések!$I$1:$V$1250,L363,[1]Nevezések!$V$1:$V$1250)</f>
        <v>0</v>
      </c>
      <c r="P363" s="4"/>
      <c r="Q363" s="4"/>
      <c r="R363" s="4"/>
      <c r="S363" s="4"/>
      <c r="T363" s="4"/>
    </row>
    <row r="364" spans="12:20" x14ac:dyDescent="0.3">
      <c r="L364" s="4" t="str">
        <f ca="1">IFERROR(__xludf.DUMMYFUNCTION("""COMPUTED_VALUE"""),"Szegedi SZC Vasvári Pál Gazdasági és Informatikai Technikum")</f>
        <v>Szegedi SZC Vasvári Pál Gazdasági és Informatikai Technikum</v>
      </c>
      <c r="M364" s="4"/>
      <c r="N364" s="4"/>
      <c r="O364" s="4"/>
      <c r="P364" s="4"/>
      <c r="Q364" s="4"/>
      <c r="R364" s="4"/>
      <c r="S364" s="4"/>
      <c r="T364" s="4"/>
    </row>
    <row r="365" spans="12:20" x14ac:dyDescent="0.3">
      <c r="L365" s="4" t="str">
        <f ca="1">IFERROR(__xludf.DUMMYFUNCTION("""COMPUTED_VALUE"""),"Szegedi Radnóti Miklós Kísérleti Gimnázium")</f>
        <v>Szegedi Radnóti Miklós Kísérleti Gimnázium</v>
      </c>
      <c r="M365" s="4"/>
      <c r="N365" s="4"/>
      <c r="O365" s="4"/>
      <c r="P365" s="4"/>
      <c r="Q365" s="4"/>
      <c r="R365" s="4"/>
      <c r="S365" s="4"/>
      <c r="T365" s="4"/>
    </row>
    <row r="366" spans="12:20" x14ac:dyDescent="0.3">
      <c r="L366" s="4" t="str">
        <f ca="1">IFERROR(__xludf.DUMMYFUNCTION("""COMPUTED_VALUE"""),"Székesfehérvári SZC Vörösmarty Mihály Technikum és Szakképző Iskola")</f>
        <v>Székesfehérvári SZC Vörösmarty Mihály Technikum és Szakképző Iskola</v>
      </c>
      <c r="M366" s="4"/>
      <c r="N366" s="4"/>
      <c r="O366" s="4"/>
      <c r="P366" s="4"/>
      <c r="Q366" s="4"/>
      <c r="R366" s="4"/>
      <c r="S366" s="4"/>
      <c r="T366" s="4"/>
    </row>
    <row r="367" spans="12:20" x14ac:dyDescent="0.3">
      <c r="L367" s="4" t="str">
        <f ca="1">IFERROR(__xludf.DUMMYFUNCTION("""COMPUTED_VALUE"""),"Magyarországi Metodista Egyház")</f>
        <v>Magyarországi Metodista Egyház</v>
      </c>
      <c r="M367" s="4"/>
      <c r="N367" s="4"/>
      <c r="O367" s="4"/>
      <c r="P367" s="4"/>
      <c r="Q367" s="4"/>
      <c r="R367" s="4"/>
      <c r="S367" s="4"/>
      <c r="T367" s="4"/>
    </row>
    <row r="368" spans="12:20" x14ac:dyDescent="0.3">
      <c r="L368" s="4" t="str">
        <f ca="1">IFERROR(__xludf.DUMMYFUNCTION("""COMPUTED_VALUE"""),"Győri SZC Hild József Építőipari Technikum")</f>
        <v>Győri SZC Hild József Építőipari Technikum</v>
      </c>
      <c r="M368" s="4"/>
      <c r="N368" s="4"/>
      <c r="O368" s="4"/>
      <c r="P368" s="4"/>
      <c r="Q368" s="4"/>
      <c r="R368" s="4"/>
      <c r="S368" s="4"/>
      <c r="T368" s="4"/>
    </row>
    <row r="369" spans="12:20" x14ac:dyDescent="0.3">
      <c r="L369" s="4" t="str">
        <f ca="1">IFERROR(__xludf.DUMMYFUNCTION("""COMPUTED_VALUE"""),"Kürt Alapítványi Gimnázium")</f>
        <v>Kürt Alapítványi Gimnázium</v>
      </c>
      <c r="M369" s="4"/>
      <c r="N369" s="4"/>
      <c r="O369" s="4"/>
      <c r="P369" s="4"/>
      <c r="Q369" s="4"/>
      <c r="R369" s="4"/>
      <c r="S369" s="4"/>
      <c r="T369" s="4"/>
    </row>
    <row r="370" spans="12:20" x14ac:dyDescent="0.3">
      <c r="L370" s="4" t="str">
        <f ca="1">IFERROR(__xludf.DUMMYFUNCTION("""COMPUTED_VALUE"""),"Baranya Vármegyei SZC Zsolnay Vilmos Technikum és Szakképző Iskola")</f>
        <v>Baranya Vármegyei SZC Zsolnay Vilmos Technikum és Szakképző Iskola</v>
      </c>
      <c r="M370" s="4"/>
      <c r="N370" s="4"/>
      <c r="O370" s="4"/>
      <c r="P370" s="4"/>
      <c r="Q370" s="4"/>
      <c r="R370" s="4"/>
      <c r="S370" s="4"/>
      <c r="T370" s="4"/>
    </row>
    <row r="371" spans="12:20" x14ac:dyDescent="0.3">
      <c r="L371" s="4" t="str">
        <f ca="1">IFERROR(__xludf.DUMMYFUNCTION("""COMPUTED_VALUE"""),"Budapesti Komplex SZC Kreatív Technikum")</f>
        <v>Budapesti Komplex SZC Kreatív Technikum</v>
      </c>
      <c r="M371" s="4"/>
      <c r="N371" s="4"/>
      <c r="O371" s="4"/>
      <c r="P371" s="4"/>
      <c r="Q371" s="4"/>
      <c r="R371" s="4"/>
      <c r="S371" s="4"/>
      <c r="T371" s="4"/>
    </row>
    <row r="372" spans="12:20" x14ac:dyDescent="0.3">
      <c r="L372" s="4" t="str">
        <f ca="1">IFERROR(__xludf.DUMMYFUNCTION("""COMPUTED_VALUE"""),"Premontrei Szakgimnázium, Technikum és Kollégium")</f>
        <v>Premontrei Szakgimnázium, Technikum és Kollégium</v>
      </c>
      <c r="M372" s="4"/>
      <c r="N372" s="4"/>
      <c r="O372" s="4"/>
      <c r="P372" s="4"/>
      <c r="Q372" s="4"/>
      <c r="R372" s="4"/>
      <c r="S372" s="4"/>
      <c r="T372" s="4"/>
    </row>
    <row r="373" spans="12:20" x14ac:dyDescent="0.3">
      <c r="L373" s="4" t="str">
        <f ca="1">IFERROR(__xludf.DUMMYFUNCTION("""COMPUTED_VALUE"""),"Budapesti Osztrák Iskola - Osztrák Felsőreál Gimnázium")</f>
        <v>Budapesti Osztrák Iskola - Osztrák Felsőreál Gimnázium</v>
      </c>
      <c r="M373" s="4"/>
      <c r="N373" s="4"/>
      <c r="O373" s="4"/>
      <c r="P373" s="4"/>
      <c r="Q373" s="4"/>
      <c r="R373" s="4"/>
      <c r="S373" s="4"/>
      <c r="T373" s="4"/>
    </row>
    <row r="374" spans="12:20" x14ac:dyDescent="0.3">
      <c r="L374" s="4" t="str">
        <f ca="1">IFERROR(__xludf.DUMMYFUNCTION("""COMPUTED_VALUE"""),"Premontrei Rendi Szent Norbert Gimnázium")</f>
        <v>Premontrei Rendi Szent Norbert Gimnázium</v>
      </c>
      <c r="M374" s="4"/>
      <c r="N374" s="4"/>
      <c r="O374" s="4"/>
      <c r="P374" s="4"/>
      <c r="Q374" s="4"/>
      <c r="R374" s="4"/>
      <c r="S374" s="4"/>
      <c r="T374" s="4"/>
    </row>
    <row r="375" spans="12:20" x14ac:dyDescent="0.3">
      <c r="L375" s="4" t="str">
        <f ca="1">IFERROR(__xludf.DUMMYFUNCTION("""COMPUTED_VALUE"""),"Budapesti Műszaki SZC Than Károly Ökoiskola és Technikum")</f>
        <v>Budapesti Műszaki SZC Than Károly Ökoiskola és Technikum</v>
      </c>
      <c r="M375" s="4"/>
      <c r="N375" s="4"/>
      <c r="O375" s="4"/>
      <c r="P375" s="4"/>
      <c r="Q375" s="4"/>
      <c r="R375" s="4"/>
      <c r="S375" s="4"/>
      <c r="T375" s="4"/>
    </row>
    <row r="376" spans="12:20" x14ac:dyDescent="0.3">
      <c r="L376" s="4" t="str">
        <f ca="1">IFERROR(__xludf.DUMMYFUNCTION("""COMPUTED_VALUE"""),"Esztergomi Dobó Katalin Gimnázium")</f>
        <v>Esztergomi Dobó Katalin Gimnázium</v>
      </c>
      <c r="M376" s="4"/>
      <c r="N376" s="4"/>
      <c r="O376" s="4"/>
      <c r="P376" s="4"/>
      <c r="Q376" s="4"/>
      <c r="R376" s="4"/>
      <c r="S376" s="4"/>
      <c r="T376" s="4"/>
    </row>
    <row r="377" spans="12:20" x14ac:dyDescent="0.3">
      <c r="L377" s="4" t="str">
        <f ca="1">IFERROR(__xludf.DUMMYFUNCTION("""COMPUTED_VALUE"""),"Patrona Hungariae Általános Iskola, Gimnázium, Kollégium és Alapfokú Művészeti Iskola")</f>
        <v>Patrona Hungariae Általános Iskola, Gimnázium, Kollégium és Alapfokú Művészeti Iskola</v>
      </c>
      <c r="M377" s="4"/>
      <c r="N377" s="4"/>
      <c r="O377" s="4"/>
      <c r="P377" s="4"/>
      <c r="Q377" s="4"/>
      <c r="R377" s="4"/>
      <c r="S377" s="4"/>
      <c r="T377" s="4"/>
    </row>
    <row r="378" spans="12:20" x14ac:dyDescent="0.3">
      <c r="L378" s="4" t="str">
        <f ca="1">IFERROR(__xludf.DUMMYFUNCTION("""COMPUTED_VALUE"""),"Arany János Református Gimnázium és Kollégium")</f>
        <v>Arany János Református Gimnázium és Kollégium</v>
      </c>
      <c r="M378" s="4"/>
      <c r="N378" s="4"/>
      <c r="O378" s="4"/>
      <c r="P378" s="4"/>
      <c r="Q378" s="4"/>
      <c r="R378" s="4"/>
      <c r="S378" s="4"/>
      <c r="T378" s="4"/>
    </row>
    <row r="379" spans="12:20" x14ac:dyDescent="0.3">
      <c r="L379" s="4" t="str">
        <f ca="1">IFERROR(__xludf.DUMMYFUNCTION("""COMPUTED_VALUE"""),"Budaörsi Illyés Gyula Gimnázium, Technikum és Szakképző Iskola")</f>
        <v>Budaörsi Illyés Gyula Gimnázium, Technikum és Szakképző Iskola</v>
      </c>
      <c r="M379" s="4"/>
      <c r="N379" s="4"/>
      <c r="O379" s="4"/>
      <c r="P379" s="4"/>
      <c r="Q379" s="4"/>
      <c r="R379" s="4"/>
      <c r="S379" s="4"/>
      <c r="T379" s="4"/>
    </row>
    <row r="380" spans="12:20" x14ac:dyDescent="0.3">
      <c r="L380" s="4" t="str">
        <f ca="1">IFERROR(__xludf.DUMMYFUNCTION("""COMPUTED_VALUE"""),"Fóti Népművészeti Szakgimnázium és Gimnázium")</f>
        <v>Fóti Népművészeti Szakgimnázium és Gimnázium</v>
      </c>
      <c r="M380" s="4"/>
      <c r="N380" s="4"/>
      <c r="O380" s="4"/>
      <c r="P380" s="4"/>
      <c r="Q380" s="4"/>
      <c r="R380" s="4"/>
      <c r="S380" s="4"/>
      <c r="T380" s="4"/>
    </row>
    <row r="381" spans="12:20" x14ac:dyDescent="0.3">
      <c r="L381" s="4"/>
      <c r="M381" s="4"/>
      <c r="N381" s="4"/>
      <c r="O381" s="4"/>
      <c r="P381" s="4"/>
      <c r="Q381" s="4"/>
      <c r="R381" s="4"/>
      <c r="S381" s="4"/>
      <c r="T381" s="4"/>
    </row>
    <row r="382" spans="12:20" x14ac:dyDescent="0.3">
      <c r="L382" s="4"/>
      <c r="M382" s="4"/>
      <c r="N382" s="4"/>
      <c r="O382" s="4"/>
      <c r="P382" s="4"/>
      <c r="Q382" s="4"/>
      <c r="R382" s="4"/>
      <c r="S382" s="4"/>
      <c r="T382" s="4"/>
    </row>
    <row r="383" spans="12:20" x14ac:dyDescent="0.3">
      <c r="L383" s="4"/>
      <c r="M383" s="4"/>
      <c r="N383" s="4"/>
      <c r="O383" s="4"/>
      <c r="P383" s="4"/>
      <c r="Q383" s="4"/>
      <c r="R383" s="4"/>
      <c r="S383" s="4"/>
      <c r="T383" s="4"/>
    </row>
    <row r="384" spans="12:20" x14ac:dyDescent="0.3">
      <c r="L384" s="4"/>
      <c r="M384" s="4"/>
      <c r="N384" s="4"/>
      <c r="O384" s="4"/>
      <c r="P384" s="4"/>
      <c r="Q384" s="4"/>
      <c r="R384" s="4"/>
      <c r="S384" s="4"/>
      <c r="T384" s="4"/>
    </row>
    <row r="385" spans="12:20" x14ac:dyDescent="0.3">
      <c r="L385" s="4"/>
      <c r="M385" s="4"/>
      <c r="N385" s="4"/>
      <c r="O385" s="4"/>
      <c r="P385" s="4"/>
      <c r="Q385" s="4"/>
      <c r="R385" s="4"/>
      <c r="S385" s="4"/>
      <c r="T385" s="4"/>
    </row>
    <row r="386" spans="12:20" x14ac:dyDescent="0.3">
      <c r="L386" s="4"/>
      <c r="M386" s="4"/>
      <c r="N386" s="4"/>
      <c r="O386" s="4"/>
      <c r="P386" s="4"/>
      <c r="Q386" s="4"/>
      <c r="R386" s="4"/>
      <c r="S386" s="4"/>
      <c r="T386" s="4"/>
    </row>
    <row r="387" spans="12:20" x14ac:dyDescent="0.3">
      <c r="L387" s="4"/>
      <c r="M387" s="4"/>
      <c r="N387" s="4"/>
      <c r="O387" s="4"/>
      <c r="P387" s="4"/>
      <c r="Q387" s="4"/>
      <c r="R387" s="4"/>
      <c r="S387" s="4"/>
      <c r="T387" s="4"/>
    </row>
    <row r="388" spans="12:20" x14ac:dyDescent="0.3">
      <c r="L388" s="4"/>
      <c r="M388" s="4"/>
      <c r="N388" s="4"/>
      <c r="O388" s="4"/>
      <c r="P388" s="4"/>
      <c r="Q388" s="4"/>
      <c r="R388" s="4"/>
      <c r="S388" s="4"/>
      <c r="T388" s="4"/>
    </row>
    <row r="389" spans="12:20" x14ac:dyDescent="0.3">
      <c r="L389" s="4"/>
      <c r="M389" s="4"/>
      <c r="N389" s="4"/>
      <c r="O389" s="4"/>
      <c r="P389" s="4"/>
      <c r="Q389" s="4"/>
      <c r="R389" s="4"/>
      <c r="S389" s="4"/>
      <c r="T389" s="4"/>
    </row>
    <row r="390" spans="12:20" x14ac:dyDescent="0.3">
      <c r="L390" s="4"/>
      <c r="M390" s="4"/>
      <c r="N390" s="4"/>
      <c r="O390" s="4"/>
      <c r="P390" s="4"/>
      <c r="Q390" s="4"/>
      <c r="R390" s="4"/>
      <c r="S390" s="4"/>
      <c r="T390" s="4"/>
    </row>
    <row r="391" spans="12:20" x14ac:dyDescent="0.3">
      <c r="L391" s="4"/>
      <c r="M391" s="4"/>
      <c r="N391" s="4"/>
      <c r="O391" s="4"/>
      <c r="P391" s="4"/>
      <c r="Q391" s="4"/>
      <c r="R391" s="4"/>
      <c r="S391" s="4"/>
      <c r="T391" s="4"/>
    </row>
    <row r="392" spans="12:20" x14ac:dyDescent="0.3">
      <c r="L392" s="4"/>
      <c r="M392" s="4"/>
      <c r="N392" s="4"/>
      <c r="O392" s="4"/>
      <c r="P392" s="4"/>
      <c r="Q392" s="4"/>
      <c r="R392" s="4"/>
      <c r="S392" s="4"/>
      <c r="T392" s="4"/>
    </row>
    <row r="393" spans="12:20" x14ac:dyDescent="0.3">
      <c r="L393" s="4"/>
      <c r="M393" s="4"/>
      <c r="N393" s="4"/>
      <c r="O393" s="4"/>
      <c r="P393" s="4"/>
      <c r="Q393" s="4"/>
      <c r="R393" s="4"/>
      <c r="S393" s="4"/>
      <c r="T393" s="4"/>
    </row>
    <row r="394" spans="12:20" x14ac:dyDescent="0.3">
      <c r="L394" s="4"/>
      <c r="M394" s="4"/>
      <c r="N394" s="4"/>
      <c r="O394" s="4"/>
      <c r="P394" s="4"/>
      <c r="Q394" s="4"/>
      <c r="R394" s="4"/>
      <c r="S394" s="4"/>
      <c r="T394" s="4"/>
    </row>
    <row r="395" spans="12:20" x14ac:dyDescent="0.3">
      <c r="L395" s="4"/>
      <c r="M395" s="4"/>
      <c r="N395" s="4"/>
      <c r="O395" s="4"/>
      <c r="P395" s="4"/>
      <c r="Q395" s="4"/>
      <c r="R395" s="4"/>
      <c r="S395" s="4"/>
      <c r="T395" s="4"/>
    </row>
    <row r="396" spans="12:20" x14ac:dyDescent="0.3">
      <c r="L396" s="4"/>
      <c r="M396" s="4"/>
      <c r="N396" s="4"/>
      <c r="O396" s="4"/>
      <c r="P396" s="4"/>
      <c r="Q396" s="4"/>
      <c r="R396" s="4"/>
      <c r="S396" s="4"/>
      <c r="T396" s="4"/>
    </row>
    <row r="397" spans="12:20" x14ac:dyDescent="0.3">
      <c r="L397" s="4"/>
      <c r="M397" s="4"/>
      <c r="N397" s="4"/>
      <c r="O397" s="4"/>
      <c r="P397" s="4"/>
      <c r="Q397" s="4"/>
      <c r="R397" s="4"/>
      <c r="S397" s="4"/>
      <c r="T397" s="4"/>
    </row>
    <row r="398" spans="12:20" x14ac:dyDescent="0.3">
      <c r="L398" s="4"/>
      <c r="M398" s="4"/>
      <c r="N398" s="4"/>
      <c r="O398" s="4"/>
      <c r="P398" s="4"/>
      <c r="Q398" s="4"/>
      <c r="R398" s="4"/>
      <c r="S398" s="4"/>
      <c r="T398" s="4"/>
    </row>
    <row r="399" spans="12:20" x14ac:dyDescent="0.3">
      <c r="L399" s="4"/>
      <c r="M399" s="4"/>
      <c r="N399" s="4"/>
      <c r="O399" s="4"/>
      <c r="P399" s="4"/>
      <c r="Q399" s="4"/>
      <c r="R399" s="4"/>
      <c r="S399" s="4"/>
      <c r="T399" s="4"/>
    </row>
    <row r="400" spans="12:20" x14ac:dyDescent="0.3">
      <c r="L400" s="4"/>
      <c r="M400" s="4"/>
      <c r="N400" s="4"/>
      <c r="O400" s="4"/>
      <c r="P400" s="4"/>
      <c r="Q400" s="4"/>
      <c r="R400" s="4"/>
      <c r="S400" s="4"/>
      <c r="T400" s="4"/>
    </row>
    <row r="401" spans="12:20" x14ac:dyDescent="0.3">
      <c r="L401" s="4"/>
      <c r="M401" s="4"/>
      <c r="N401" s="4"/>
      <c r="O401" s="4"/>
      <c r="P401" s="4"/>
      <c r="Q401" s="4"/>
      <c r="R401" s="4"/>
      <c r="S401" s="4"/>
      <c r="T401" s="4"/>
    </row>
    <row r="402" spans="12:20" x14ac:dyDescent="0.3">
      <c r="L402" s="4"/>
      <c r="M402" s="4"/>
      <c r="N402" s="4"/>
      <c r="O402" s="4"/>
      <c r="P402" s="4"/>
      <c r="Q402" s="4"/>
      <c r="R402" s="4"/>
      <c r="S402" s="4"/>
      <c r="T402" s="4"/>
    </row>
    <row r="403" spans="12:20" x14ac:dyDescent="0.3">
      <c r="L403" s="4"/>
      <c r="M403" s="4"/>
      <c r="N403" s="4"/>
      <c r="O403" s="4"/>
      <c r="P403" s="4"/>
      <c r="Q403" s="4"/>
      <c r="R403" s="4"/>
      <c r="S403" s="4"/>
      <c r="T403" s="4"/>
    </row>
    <row r="404" spans="12:20" x14ac:dyDescent="0.3">
      <c r="L404" s="4"/>
      <c r="M404" s="4"/>
      <c r="N404" s="4"/>
      <c r="O404" s="4"/>
      <c r="P404" s="4"/>
      <c r="Q404" s="4"/>
      <c r="R404" s="4"/>
      <c r="S404" s="4"/>
      <c r="T404" s="4"/>
    </row>
    <row r="405" spans="12:20" x14ac:dyDescent="0.3">
      <c r="L405" s="4"/>
      <c r="M405" s="4"/>
      <c r="N405" s="4"/>
      <c r="O405" s="4"/>
      <c r="P405" s="4"/>
      <c r="Q405" s="4"/>
      <c r="R405" s="4"/>
      <c r="S405" s="4"/>
      <c r="T405" s="4"/>
    </row>
    <row r="406" spans="12:20" x14ac:dyDescent="0.3">
      <c r="L406" s="4"/>
      <c r="M406" s="4"/>
      <c r="N406" s="4"/>
      <c r="O406" s="4"/>
      <c r="P406" s="4"/>
      <c r="Q406" s="4"/>
      <c r="R406" s="4"/>
      <c r="S406" s="4"/>
      <c r="T406" s="4"/>
    </row>
    <row r="407" spans="12:20" x14ac:dyDescent="0.3">
      <c r="L407" s="4"/>
      <c r="M407" s="4"/>
      <c r="N407" s="4"/>
      <c r="O407" s="4"/>
      <c r="P407" s="4"/>
      <c r="Q407" s="4"/>
      <c r="R407" s="4"/>
      <c r="S407" s="4"/>
      <c r="T407" s="4"/>
    </row>
    <row r="408" spans="12:20" x14ac:dyDescent="0.3">
      <c r="L408" s="4"/>
      <c r="M408" s="4"/>
      <c r="N408" s="4"/>
      <c r="O408" s="4"/>
      <c r="P408" s="4"/>
      <c r="Q408" s="4"/>
      <c r="R408" s="4"/>
      <c r="S408" s="4"/>
      <c r="T408" s="4"/>
    </row>
    <row r="409" spans="12:20" x14ac:dyDescent="0.3">
      <c r="L409" s="4"/>
      <c r="M409" s="4"/>
      <c r="N409" s="4"/>
      <c r="O409" s="4"/>
      <c r="P409" s="4"/>
      <c r="Q409" s="4"/>
      <c r="R409" s="4"/>
      <c r="S409" s="4"/>
      <c r="T409" s="4"/>
    </row>
    <row r="410" spans="12:20" x14ac:dyDescent="0.3">
      <c r="L410" s="4"/>
      <c r="M410" s="4"/>
      <c r="N410" s="4"/>
      <c r="O410" s="4"/>
      <c r="P410" s="4"/>
      <c r="Q410" s="4"/>
      <c r="R410" s="4"/>
      <c r="S410" s="4"/>
      <c r="T410" s="4"/>
    </row>
    <row r="411" spans="12:20" x14ac:dyDescent="0.3">
      <c r="L411" s="4"/>
      <c r="M411" s="4"/>
      <c r="N411" s="4"/>
      <c r="O411" s="4"/>
      <c r="P411" s="4"/>
      <c r="Q411" s="4"/>
      <c r="R411" s="4"/>
      <c r="S411" s="4"/>
      <c r="T411" s="4"/>
    </row>
    <row r="412" spans="12:20" x14ac:dyDescent="0.3">
      <c r="L412" s="4"/>
      <c r="M412" s="4"/>
      <c r="N412" s="4"/>
      <c r="O412" s="4"/>
      <c r="P412" s="4"/>
      <c r="Q412" s="4"/>
      <c r="R412" s="4"/>
      <c r="S412" s="4"/>
      <c r="T412" s="4"/>
    </row>
    <row r="413" spans="12:20" x14ac:dyDescent="0.3">
      <c r="L413" s="4"/>
      <c r="M413" s="4"/>
      <c r="N413" s="4"/>
      <c r="O413" s="4"/>
      <c r="P413" s="4"/>
      <c r="Q413" s="4"/>
      <c r="R413" s="4"/>
      <c r="S413" s="4"/>
      <c r="T413" s="4"/>
    </row>
    <row r="414" spans="12:20" x14ac:dyDescent="0.3">
      <c r="L414" s="4"/>
      <c r="M414" s="4"/>
      <c r="N414" s="4"/>
      <c r="O414" s="4"/>
      <c r="P414" s="4"/>
      <c r="Q414" s="4"/>
      <c r="R414" s="4"/>
      <c r="S414" s="4"/>
      <c r="T414" s="4"/>
    </row>
    <row r="415" spans="12:20" x14ac:dyDescent="0.3">
      <c r="L415" s="4"/>
      <c r="M415" s="4"/>
      <c r="N415" s="4"/>
      <c r="O415" s="4"/>
      <c r="P415" s="4"/>
      <c r="Q415" s="4"/>
      <c r="R415" s="4"/>
      <c r="S415" s="4"/>
      <c r="T415" s="4"/>
    </row>
    <row r="416" spans="12:20" x14ac:dyDescent="0.3">
      <c r="L416" s="4"/>
      <c r="M416" s="4"/>
      <c r="N416" s="4"/>
      <c r="O416" s="4"/>
      <c r="P416" s="4"/>
      <c r="Q416" s="4"/>
      <c r="R416" s="4"/>
      <c r="S416" s="4"/>
      <c r="T416" s="4"/>
    </row>
    <row r="417" spans="12:20" x14ac:dyDescent="0.3">
      <c r="L417" s="4"/>
      <c r="M417" s="4"/>
      <c r="N417" s="4"/>
      <c r="O417" s="4"/>
      <c r="P417" s="4"/>
      <c r="Q417" s="4"/>
      <c r="R417" s="4"/>
      <c r="S417" s="4"/>
      <c r="T417" s="4"/>
    </row>
    <row r="418" spans="12:20" x14ac:dyDescent="0.3">
      <c r="L418" s="4"/>
      <c r="M418" s="4"/>
      <c r="N418" s="4"/>
      <c r="O418" s="4"/>
      <c r="P418" s="4"/>
      <c r="Q418" s="4"/>
      <c r="R418" s="4"/>
      <c r="S418" s="4"/>
      <c r="T418" s="4"/>
    </row>
    <row r="419" spans="12:20" x14ac:dyDescent="0.3">
      <c r="L419" s="4"/>
      <c r="M419" s="4"/>
      <c r="N419" s="4"/>
      <c r="O419" s="4"/>
      <c r="P419" s="4"/>
      <c r="Q419" s="4"/>
      <c r="R419" s="4"/>
      <c r="S419" s="4"/>
      <c r="T419" s="4"/>
    </row>
    <row r="420" spans="12:20" x14ac:dyDescent="0.3">
      <c r="L420" s="4"/>
      <c r="M420" s="4"/>
      <c r="N420" s="4"/>
      <c r="O420" s="4"/>
      <c r="P420" s="4"/>
      <c r="Q420" s="4"/>
      <c r="R420" s="4"/>
      <c r="S420" s="4"/>
      <c r="T420" s="4"/>
    </row>
    <row r="421" spans="12:20" x14ac:dyDescent="0.3">
      <c r="L421" s="4"/>
      <c r="M421" s="4"/>
      <c r="N421" s="4"/>
      <c r="O421" s="4"/>
      <c r="P421" s="4"/>
      <c r="Q421" s="4"/>
      <c r="R421" s="4"/>
      <c r="S421" s="4"/>
      <c r="T421" s="4"/>
    </row>
    <row r="422" spans="12:20" x14ac:dyDescent="0.3">
      <c r="L422" s="4"/>
      <c r="M422" s="4"/>
      <c r="N422" s="4"/>
      <c r="O422" s="4"/>
      <c r="P422" s="4"/>
      <c r="Q422" s="4"/>
      <c r="R422" s="4"/>
      <c r="S422" s="4"/>
      <c r="T422" s="4"/>
    </row>
    <row r="423" spans="12:20" x14ac:dyDescent="0.3">
      <c r="L423" s="4"/>
      <c r="M423" s="4"/>
      <c r="N423" s="4"/>
      <c r="O423" s="4"/>
      <c r="P423" s="4"/>
      <c r="Q423" s="4"/>
      <c r="R423" s="4"/>
      <c r="S423" s="4"/>
      <c r="T423" s="4"/>
    </row>
    <row r="424" spans="12:20" x14ac:dyDescent="0.3">
      <c r="L424" s="4"/>
      <c r="M424" s="4"/>
      <c r="N424" s="4"/>
      <c r="O424" s="4"/>
      <c r="P424" s="4"/>
      <c r="Q424" s="4"/>
      <c r="R424" s="4"/>
      <c r="S424" s="4"/>
      <c r="T424" s="4"/>
    </row>
    <row r="425" spans="12:20" x14ac:dyDescent="0.3">
      <c r="L425" s="4"/>
      <c r="M425" s="4"/>
      <c r="N425" s="4"/>
      <c r="O425" s="4"/>
      <c r="P425" s="4"/>
      <c r="Q425" s="4"/>
      <c r="R425" s="4"/>
      <c r="S425" s="4"/>
      <c r="T425" s="4"/>
    </row>
    <row r="426" spans="12:20" x14ac:dyDescent="0.3">
      <c r="L426" s="4"/>
      <c r="M426" s="4"/>
      <c r="N426" s="4"/>
      <c r="O426" s="4"/>
      <c r="P426" s="4"/>
      <c r="Q426" s="4"/>
      <c r="R426" s="4"/>
      <c r="S426" s="4"/>
      <c r="T426" s="4"/>
    </row>
    <row r="427" spans="12:20" x14ac:dyDescent="0.3">
      <c r="L427" s="4"/>
      <c r="M427" s="4"/>
      <c r="N427" s="4"/>
      <c r="O427" s="4"/>
      <c r="P427" s="4"/>
      <c r="Q427" s="4"/>
      <c r="R427" s="4"/>
      <c r="S427" s="4"/>
      <c r="T427" s="4"/>
    </row>
    <row r="428" spans="12:20" x14ac:dyDescent="0.3">
      <c r="L428" s="4"/>
      <c r="M428" s="4"/>
      <c r="N428" s="4"/>
      <c r="O428" s="4"/>
      <c r="P428" s="4"/>
      <c r="Q428" s="4"/>
      <c r="R428" s="4"/>
      <c r="S428" s="4"/>
      <c r="T428" s="4"/>
    </row>
    <row r="429" spans="12:20" x14ac:dyDescent="0.3">
      <c r="L429" s="4"/>
      <c r="M429" s="4"/>
      <c r="N429" s="4"/>
      <c r="O429" s="4"/>
      <c r="P429" s="4"/>
      <c r="Q429" s="4"/>
      <c r="R429" s="4"/>
      <c r="S429" s="4"/>
      <c r="T429" s="4"/>
    </row>
    <row r="430" spans="12:20" x14ac:dyDescent="0.3">
      <c r="L430" s="4"/>
      <c r="M430" s="4"/>
      <c r="N430" s="4"/>
      <c r="O430" s="4"/>
      <c r="P430" s="4"/>
      <c r="Q430" s="4"/>
      <c r="R430" s="4"/>
      <c r="S430" s="4"/>
      <c r="T430" s="4"/>
    </row>
    <row r="431" spans="12:20" x14ac:dyDescent="0.3">
      <c r="L431" s="4"/>
      <c r="M431" s="4"/>
      <c r="N431" s="4"/>
      <c r="O431" s="4"/>
      <c r="P431" s="4"/>
      <c r="Q431" s="4"/>
      <c r="R431" s="4"/>
      <c r="S431" s="4"/>
      <c r="T431" s="4"/>
    </row>
    <row r="432" spans="12:20" x14ac:dyDescent="0.3">
      <c r="L432" s="4"/>
      <c r="M432" s="4"/>
      <c r="N432" s="4"/>
      <c r="O432" s="4"/>
      <c r="P432" s="4"/>
      <c r="Q432" s="4"/>
      <c r="R432" s="4"/>
      <c r="S432" s="4"/>
      <c r="T432" s="4"/>
    </row>
    <row r="433" spans="12:20" x14ac:dyDescent="0.3">
      <c r="L433" s="4"/>
      <c r="M433" s="4"/>
      <c r="N433" s="4"/>
      <c r="O433" s="4"/>
      <c r="P433" s="4"/>
      <c r="Q433" s="4"/>
      <c r="R433" s="4"/>
      <c r="S433" s="4"/>
      <c r="T433" s="4"/>
    </row>
    <row r="434" spans="12:20" x14ac:dyDescent="0.3">
      <c r="L434" s="4"/>
      <c r="M434" s="4"/>
      <c r="N434" s="4"/>
      <c r="O434" s="4"/>
      <c r="P434" s="4"/>
      <c r="Q434" s="4"/>
      <c r="R434" s="4"/>
      <c r="S434" s="4"/>
      <c r="T434" s="4"/>
    </row>
    <row r="435" spans="12:20" x14ac:dyDescent="0.3">
      <c r="L435" s="4"/>
      <c r="M435" s="4"/>
      <c r="N435" s="4"/>
      <c r="O435" s="4"/>
      <c r="P435" s="4"/>
      <c r="Q435" s="4"/>
      <c r="R435" s="4"/>
      <c r="S435" s="4"/>
      <c r="T435" s="4"/>
    </row>
    <row r="436" spans="12:20" x14ac:dyDescent="0.3">
      <c r="L436" s="4"/>
      <c r="M436" s="4"/>
      <c r="N436" s="4"/>
      <c r="O436" s="4"/>
      <c r="P436" s="4"/>
      <c r="Q436" s="4"/>
      <c r="R436" s="4"/>
      <c r="S436" s="4"/>
      <c r="T436" s="4"/>
    </row>
    <row r="437" spans="12:20" x14ac:dyDescent="0.3">
      <c r="L437" s="4"/>
      <c r="M437" s="4"/>
      <c r="N437" s="4"/>
      <c r="O437" s="4"/>
      <c r="P437" s="4"/>
      <c r="Q437" s="4"/>
      <c r="R437" s="4"/>
      <c r="S437" s="4"/>
      <c r="T437" s="4"/>
    </row>
    <row r="438" spans="12:20" x14ac:dyDescent="0.3">
      <c r="L438" s="4"/>
      <c r="M438" s="4"/>
      <c r="N438" s="4"/>
      <c r="O438" s="4"/>
      <c r="P438" s="4"/>
      <c r="Q438" s="4"/>
      <c r="R438" s="4"/>
      <c r="S438" s="4"/>
      <c r="T438" s="4"/>
    </row>
    <row r="439" spans="12:20" x14ac:dyDescent="0.3">
      <c r="L439" s="4"/>
      <c r="M439" s="4"/>
      <c r="N439" s="4"/>
      <c r="O439" s="4"/>
      <c r="P439" s="4"/>
      <c r="Q439" s="4"/>
      <c r="R439" s="4"/>
      <c r="S439" s="4"/>
      <c r="T439" s="4"/>
    </row>
    <row r="440" spans="12:20" x14ac:dyDescent="0.3">
      <c r="L440" s="4"/>
      <c r="M440" s="4"/>
      <c r="N440" s="4"/>
      <c r="O440" s="4"/>
      <c r="P440" s="4"/>
      <c r="Q440" s="4"/>
      <c r="R440" s="4"/>
      <c r="S440" s="4"/>
      <c r="T440" s="4"/>
    </row>
    <row r="441" spans="12:20" x14ac:dyDescent="0.3">
      <c r="L441" s="4"/>
      <c r="M441" s="4"/>
      <c r="N441" s="4"/>
      <c r="O441" s="4"/>
      <c r="P441" s="4"/>
      <c r="Q441" s="4"/>
      <c r="R441" s="4"/>
      <c r="S441" s="4"/>
      <c r="T441" s="4"/>
    </row>
    <row r="442" spans="12:20" x14ac:dyDescent="0.3">
      <c r="L442" s="4"/>
      <c r="M442" s="4"/>
      <c r="N442" s="4"/>
      <c r="O442" s="4"/>
      <c r="P442" s="4"/>
      <c r="Q442" s="4"/>
      <c r="R442" s="4"/>
      <c r="S442" s="4"/>
      <c r="T442" s="4"/>
    </row>
    <row r="443" spans="12:20" x14ac:dyDescent="0.3">
      <c r="L443" s="4"/>
      <c r="M443" s="4"/>
      <c r="N443" s="4"/>
      <c r="O443" s="4"/>
      <c r="P443" s="4"/>
      <c r="Q443" s="4"/>
      <c r="R443" s="4"/>
      <c r="S443" s="4"/>
      <c r="T443" s="4"/>
    </row>
    <row r="444" spans="12:20" x14ac:dyDescent="0.3">
      <c r="L444" s="4"/>
      <c r="M444" s="4"/>
      <c r="N444" s="4"/>
      <c r="O444" s="4"/>
      <c r="P444" s="4"/>
      <c r="Q444" s="4"/>
      <c r="R444" s="4"/>
      <c r="S444" s="4"/>
      <c r="T444" s="4"/>
    </row>
    <row r="445" spans="12:20" x14ac:dyDescent="0.3">
      <c r="L445" s="4"/>
      <c r="M445" s="4"/>
      <c r="N445" s="4"/>
      <c r="O445" s="4"/>
      <c r="P445" s="4"/>
      <c r="Q445" s="4"/>
      <c r="R445" s="4"/>
      <c r="S445" s="4"/>
      <c r="T445" s="4"/>
    </row>
    <row r="446" spans="12:20" x14ac:dyDescent="0.3">
      <c r="L446" s="4"/>
      <c r="M446" s="4"/>
      <c r="N446" s="4"/>
      <c r="O446" s="4"/>
      <c r="P446" s="4"/>
      <c r="Q446" s="4"/>
      <c r="R446" s="4"/>
      <c r="S446" s="4"/>
      <c r="T446" s="4"/>
    </row>
    <row r="447" spans="12:20" x14ac:dyDescent="0.3">
      <c r="L447" s="4"/>
      <c r="M447" s="4"/>
      <c r="N447" s="4"/>
      <c r="O447" s="4"/>
      <c r="P447" s="4"/>
      <c r="Q447" s="4"/>
      <c r="R447" s="4"/>
      <c r="S447" s="4"/>
      <c r="T447" s="4"/>
    </row>
    <row r="448" spans="12:20" x14ac:dyDescent="0.3">
      <c r="L448" s="4"/>
      <c r="M448" s="4"/>
      <c r="N448" s="4"/>
      <c r="O448" s="4"/>
      <c r="P448" s="4"/>
      <c r="Q448" s="4"/>
      <c r="R448" s="4"/>
      <c r="S448" s="4"/>
      <c r="T448" s="4"/>
    </row>
    <row r="449" spans="12:20" x14ac:dyDescent="0.3">
      <c r="L449" s="4"/>
      <c r="M449" s="4"/>
      <c r="N449" s="4"/>
      <c r="O449" s="4"/>
      <c r="P449" s="4"/>
      <c r="Q449" s="4"/>
      <c r="R449" s="4"/>
      <c r="S449" s="4"/>
      <c r="T449" s="4"/>
    </row>
    <row r="450" spans="12:20" x14ac:dyDescent="0.3">
      <c r="L450" s="4"/>
      <c r="M450" s="4"/>
      <c r="N450" s="4"/>
      <c r="O450" s="4"/>
      <c r="P450" s="4"/>
      <c r="Q450" s="4"/>
      <c r="R450" s="4"/>
      <c r="S450" s="4"/>
      <c r="T450" s="4"/>
    </row>
    <row r="451" spans="12:20" x14ac:dyDescent="0.3">
      <c r="L451" s="4"/>
      <c r="M451" s="4"/>
      <c r="N451" s="4"/>
      <c r="O451" s="4"/>
      <c r="P451" s="4"/>
      <c r="Q451" s="4"/>
      <c r="R451" s="4"/>
      <c r="S451" s="4"/>
      <c r="T451" s="4"/>
    </row>
    <row r="452" spans="12:20" x14ac:dyDescent="0.3">
      <c r="L452" s="4"/>
      <c r="M452" s="4"/>
      <c r="N452" s="4"/>
      <c r="O452" s="4"/>
      <c r="P452" s="4"/>
      <c r="Q452" s="4"/>
      <c r="R452" s="4"/>
      <c r="S452" s="4"/>
      <c r="T452" s="4"/>
    </row>
    <row r="453" spans="12:20" x14ac:dyDescent="0.3">
      <c r="L453" s="4"/>
      <c r="M453" s="4"/>
      <c r="N453" s="4"/>
      <c r="O453" s="4"/>
      <c r="P453" s="4"/>
      <c r="Q453" s="4"/>
      <c r="R453" s="4"/>
      <c r="S453" s="4"/>
      <c r="T453" s="4"/>
    </row>
    <row r="454" spans="12:20" x14ac:dyDescent="0.3">
      <c r="L454" s="4"/>
      <c r="M454" s="4"/>
      <c r="N454" s="4"/>
      <c r="O454" s="4"/>
      <c r="P454" s="4"/>
      <c r="Q454" s="4"/>
      <c r="R454" s="4"/>
      <c r="S454" s="4"/>
      <c r="T454" s="4"/>
    </row>
    <row r="455" spans="12:20" x14ac:dyDescent="0.3">
      <c r="L455" s="4"/>
      <c r="M455" s="4"/>
      <c r="N455" s="4"/>
      <c r="O455" s="4"/>
      <c r="P455" s="4"/>
      <c r="Q455" s="4"/>
      <c r="R455" s="4"/>
      <c r="S455" s="4"/>
      <c r="T455" s="4"/>
    </row>
    <row r="456" spans="12:20" x14ac:dyDescent="0.3">
      <c r="L456" s="4"/>
      <c r="M456" s="4"/>
      <c r="N456" s="4"/>
      <c r="O456" s="4"/>
      <c r="P456" s="4"/>
      <c r="Q456" s="4"/>
      <c r="R456" s="4"/>
      <c r="S456" s="4"/>
      <c r="T456" s="4"/>
    </row>
    <row r="457" spans="12:20" x14ac:dyDescent="0.3">
      <c r="L457" s="4"/>
      <c r="M457" s="4"/>
      <c r="N457" s="4"/>
      <c r="O457" s="4"/>
      <c r="P457" s="4"/>
      <c r="Q457" s="4"/>
      <c r="R457" s="4"/>
      <c r="S457" s="4"/>
      <c r="T457" s="4"/>
    </row>
    <row r="458" spans="12:20" x14ac:dyDescent="0.3">
      <c r="L458" s="4"/>
      <c r="M458" s="4"/>
      <c r="N458" s="4"/>
      <c r="O458" s="4"/>
      <c r="P458" s="4"/>
      <c r="Q458" s="4"/>
      <c r="R458" s="4"/>
      <c r="S458" s="4"/>
      <c r="T458" s="4"/>
    </row>
    <row r="459" spans="12:20" x14ac:dyDescent="0.3">
      <c r="L459" s="4"/>
      <c r="M459" s="4"/>
      <c r="N459" s="4"/>
      <c r="O459" s="4"/>
      <c r="P459" s="4"/>
      <c r="Q459" s="4"/>
      <c r="R459" s="4"/>
      <c r="S459" s="4"/>
      <c r="T459" s="4"/>
    </row>
    <row r="460" spans="12:20" x14ac:dyDescent="0.3">
      <c r="L460" s="4"/>
      <c r="M460" s="4"/>
      <c r="N460" s="4"/>
      <c r="O460" s="4"/>
      <c r="P460" s="4"/>
      <c r="Q460" s="4"/>
      <c r="R460" s="4"/>
      <c r="S460" s="4"/>
      <c r="T460" s="4"/>
    </row>
    <row r="461" spans="12:20" x14ac:dyDescent="0.3">
      <c r="L461" s="4"/>
      <c r="M461" s="4"/>
      <c r="N461" s="4"/>
      <c r="O461" s="4"/>
      <c r="P461" s="4"/>
      <c r="Q461" s="4"/>
      <c r="R461" s="4"/>
      <c r="S461" s="4"/>
      <c r="T461" s="4"/>
    </row>
    <row r="462" spans="12:20" x14ac:dyDescent="0.3">
      <c r="L462" s="4"/>
      <c r="M462" s="4"/>
      <c r="N462" s="4"/>
      <c r="O462" s="4"/>
      <c r="P462" s="4"/>
      <c r="Q462" s="4"/>
      <c r="R462" s="4"/>
      <c r="S462" s="4"/>
      <c r="T462" s="4"/>
    </row>
    <row r="463" spans="12:20" x14ac:dyDescent="0.3">
      <c r="L463" s="4"/>
      <c r="M463" s="4"/>
      <c r="N463" s="4"/>
      <c r="O463" s="4"/>
      <c r="P463" s="4"/>
      <c r="Q463" s="4"/>
      <c r="R463" s="4"/>
      <c r="S463" s="4"/>
      <c r="T463" s="4"/>
    </row>
    <row r="464" spans="12:20" x14ac:dyDescent="0.3">
      <c r="L464" s="4"/>
      <c r="M464" s="4"/>
      <c r="N464" s="4"/>
      <c r="O464" s="4"/>
      <c r="P464" s="4"/>
      <c r="Q464" s="4"/>
      <c r="R464" s="4"/>
      <c r="S464" s="4"/>
      <c r="T464" s="4"/>
    </row>
    <row r="465" spans="12:20" x14ac:dyDescent="0.3">
      <c r="L465" s="4"/>
      <c r="M465" s="4"/>
      <c r="N465" s="4"/>
      <c r="O465" s="4"/>
      <c r="P465" s="4"/>
      <c r="Q465" s="4"/>
      <c r="R465" s="4"/>
      <c r="S465" s="4"/>
      <c r="T465" s="4"/>
    </row>
    <row r="466" spans="12:20" x14ac:dyDescent="0.3">
      <c r="L466" s="4"/>
      <c r="M466" s="4"/>
      <c r="N466" s="4"/>
      <c r="O466" s="4"/>
      <c r="P466" s="4"/>
      <c r="Q466" s="4"/>
      <c r="R466" s="4"/>
      <c r="S466" s="4"/>
      <c r="T466" s="4"/>
    </row>
    <row r="467" spans="12:20" x14ac:dyDescent="0.3">
      <c r="L467" s="4"/>
      <c r="M467" s="4"/>
      <c r="N467" s="4"/>
      <c r="O467" s="4"/>
      <c r="P467" s="4"/>
      <c r="Q467" s="4"/>
      <c r="R467" s="4"/>
      <c r="S467" s="4"/>
      <c r="T467" s="4"/>
    </row>
    <row r="468" spans="12:20" x14ac:dyDescent="0.3">
      <c r="L468" s="4"/>
      <c r="M468" s="4"/>
      <c r="N468" s="4"/>
      <c r="O468" s="4"/>
      <c r="P468" s="4"/>
      <c r="Q468" s="4"/>
      <c r="R468" s="4"/>
      <c r="S468" s="4"/>
      <c r="T468" s="4"/>
    </row>
    <row r="469" spans="12:20" x14ac:dyDescent="0.3">
      <c r="L469" s="4"/>
      <c r="M469" s="4"/>
      <c r="N469" s="4"/>
      <c r="O469" s="4"/>
      <c r="P469" s="4"/>
      <c r="Q469" s="4"/>
      <c r="R469" s="4"/>
      <c r="S469" s="4"/>
      <c r="T469" s="4"/>
    </row>
    <row r="470" spans="12:20" x14ac:dyDescent="0.3">
      <c r="L470" s="4"/>
      <c r="M470" s="4"/>
      <c r="N470" s="4"/>
      <c r="O470" s="4"/>
      <c r="P470" s="4"/>
      <c r="Q470" s="4"/>
      <c r="R470" s="4"/>
      <c r="S470" s="4"/>
      <c r="T470" s="4"/>
    </row>
    <row r="471" spans="12:20" x14ac:dyDescent="0.3">
      <c r="L471" s="4"/>
      <c r="M471" s="4"/>
      <c r="N471" s="4"/>
      <c r="O471" s="4"/>
      <c r="P471" s="4"/>
      <c r="Q471" s="4"/>
      <c r="R471" s="4"/>
      <c r="S471" s="4"/>
      <c r="T471" s="4"/>
    </row>
    <row r="472" spans="12:20" x14ac:dyDescent="0.3">
      <c r="L472" s="4"/>
      <c r="M472" s="4"/>
      <c r="N472" s="4"/>
      <c r="O472" s="4"/>
      <c r="P472" s="4"/>
      <c r="Q472" s="4"/>
      <c r="R472" s="4"/>
      <c r="S472" s="4"/>
      <c r="T472" s="4"/>
    </row>
    <row r="473" spans="12:20" x14ac:dyDescent="0.3">
      <c r="L473" s="4"/>
      <c r="M473" s="4"/>
      <c r="N473" s="4"/>
      <c r="O473" s="4"/>
      <c r="P473" s="4"/>
      <c r="Q473" s="4"/>
      <c r="R473" s="4"/>
      <c r="S473" s="4"/>
      <c r="T473" s="4"/>
    </row>
    <row r="474" spans="12:20" x14ac:dyDescent="0.3">
      <c r="L474" s="4"/>
      <c r="M474" s="4"/>
      <c r="N474" s="4"/>
      <c r="O474" s="4"/>
      <c r="P474" s="4"/>
      <c r="Q474" s="4"/>
      <c r="R474" s="4"/>
      <c r="S474" s="4"/>
      <c r="T474" s="4"/>
    </row>
    <row r="475" spans="12:20" x14ac:dyDescent="0.3">
      <c r="L475" s="4"/>
      <c r="M475" s="4"/>
      <c r="N475" s="4"/>
      <c r="O475" s="4"/>
      <c r="P475" s="4"/>
      <c r="Q475" s="4"/>
      <c r="R475" s="4"/>
      <c r="S475" s="4"/>
      <c r="T475" s="4"/>
    </row>
    <row r="476" spans="12:20" x14ac:dyDescent="0.3">
      <c r="L476" s="4"/>
      <c r="M476" s="4"/>
      <c r="N476" s="4"/>
      <c r="O476" s="4"/>
      <c r="P476" s="4"/>
      <c r="Q476" s="4"/>
      <c r="R476" s="4"/>
      <c r="S476" s="4"/>
      <c r="T476" s="4"/>
    </row>
    <row r="477" spans="12:20" x14ac:dyDescent="0.3">
      <c r="L477" s="4"/>
      <c r="M477" s="4"/>
      <c r="N477" s="4"/>
      <c r="O477" s="4"/>
      <c r="P477" s="4"/>
      <c r="Q477" s="4"/>
      <c r="R477" s="4"/>
      <c r="S477" s="4"/>
      <c r="T477" s="4"/>
    </row>
    <row r="478" spans="12:20" x14ac:dyDescent="0.3">
      <c r="L478" s="4"/>
      <c r="M478" s="4"/>
      <c r="N478" s="4"/>
      <c r="O478" s="4"/>
      <c r="P478" s="4"/>
      <c r="Q478" s="4"/>
      <c r="R478" s="4"/>
      <c r="S478" s="4"/>
      <c r="T478" s="4"/>
    </row>
    <row r="479" spans="12:20" x14ac:dyDescent="0.3">
      <c r="L479" s="4"/>
      <c r="M479" s="4"/>
      <c r="N479" s="4"/>
      <c r="O479" s="4"/>
      <c r="P479" s="4"/>
      <c r="Q479" s="4"/>
      <c r="R479" s="4"/>
      <c r="S479" s="4"/>
      <c r="T479" s="4"/>
    </row>
    <row r="480" spans="12:20" x14ac:dyDescent="0.3">
      <c r="L480" s="4"/>
      <c r="M480" s="4"/>
      <c r="N480" s="4"/>
      <c r="O480" s="4"/>
      <c r="P480" s="4"/>
      <c r="Q480" s="4"/>
      <c r="R480" s="4"/>
      <c r="S480" s="4"/>
      <c r="T480" s="4"/>
    </row>
    <row r="481" spans="12:20" x14ac:dyDescent="0.3">
      <c r="L481" s="4"/>
      <c r="M481" s="4"/>
      <c r="N481" s="4"/>
      <c r="O481" s="4"/>
      <c r="P481" s="4"/>
      <c r="Q481" s="4"/>
      <c r="R481" s="4"/>
      <c r="S481" s="4"/>
      <c r="T481" s="4"/>
    </row>
    <row r="482" spans="12:20" x14ac:dyDescent="0.3">
      <c r="L482" s="4"/>
      <c r="M482" s="4"/>
      <c r="N482" s="4"/>
      <c r="O482" s="4"/>
      <c r="P482" s="4"/>
      <c r="Q482" s="4"/>
      <c r="R482" s="4"/>
      <c r="S482" s="4"/>
      <c r="T482" s="4"/>
    </row>
    <row r="483" spans="12:20" x14ac:dyDescent="0.3">
      <c r="L483" s="4"/>
      <c r="M483" s="4"/>
      <c r="N483" s="4"/>
      <c r="O483" s="4"/>
      <c r="P483" s="4"/>
      <c r="Q483" s="4"/>
      <c r="R483" s="4"/>
      <c r="S483" s="4"/>
      <c r="T483" s="4"/>
    </row>
    <row r="484" spans="12:20" x14ac:dyDescent="0.3">
      <c r="L484" s="4"/>
      <c r="M484" s="4"/>
      <c r="N484" s="4"/>
      <c r="O484" s="4"/>
      <c r="P484" s="4"/>
      <c r="Q484" s="4"/>
      <c r="R484" s="4"/>
      <c r="S484" s="4"/>
      <c r="T484" s="4"/>
    </row>
    <row r="485" spans="12:20" x14ac:dyDescent="0.3">
      <c r="L485" s="4"/>
      <c r="M485" s="4"/>
      <c r="N485" s="4"/>
      <c r="O485" s="4"/>
      <c r="P485" s="4"/>
      <c r="Q485" s="4"/>
      <c r="R485" s="4"/>
      <c r="S485" s="4"/>
      <c r="T485" s="4"/>
    </row>
    <row r="486" spans="12:20" x14ac:dyDescent="0.3">
      <c r="L486" s="4"/>
      <c r="M486" s="4"/>
      <c r="N486" s="4"/>
      <c r="O486" s="4"/>
      <c r="P486" s="4"/>
      <c r="Q486" s="4"/>
      <c r="R486" s="4"/>
      <c r="S486" s="4"/>
      <c r="T486" s="4"/>
    </row>
    <row r="487" spans="12:20" x14ac:dyDescent="0.3">
      <c r="L487" s="4"/>
      <c r="M487" s="4"/>
      <c r="N487" s="4"/>
      <c r="O487" s="4"/>
      <c r="P487" s="4"/>
      <c r="Q487" s="4"/>
      <c r="R487" s="4"/>
      <c r="S487" s="4"/>
      <c r="T487" s="4"/>
    </row>
    <row r="488" spans="12:20" x14ac:dyDescent="0.3">
      <c r="L488" s="4"/>
      <c r="M488" s="4"/>
      <c r="N488" s="4"/>
      <c r="O488" s="4"/>
      <c r="P488" s="4"/>
      <c r="Q488" s="4"/>
      <c r="R488" s="4"/>
      <c r="S488" s="4"/>
      <c r="T488" s="4"/>
    </row>
    <row r="489" spans="12:20" x14ac:dyDescent="0.3">
      <c r="L489" s="4"/>
      <c r="M489" s="4"/>
      <c r="N489" s="4"/>
      <c r="O489" s="4"/>
      <c r="P489" s="4"/>
      <c r="Q489" s="4"/>
      <c r="R489" s="4"/>
      <c r="S489" s="4"/>
      <c r="T489" s="4"/>
    </row>
    <row r="490" spans="12:20" x14ac:dyDescent="0.3">
      <c r="L490" s="4"/>
      <c r="M490" s="4"/>
      <c r="N490" s="4"/>
      <c r="O490" s="4"/>
      <c r="P490" s="4"/>
      <c r="Q490" s="4"/>
      <c r="R490" s="4"/>
      <c r="S490" s="4"/>
      <c r="T490" s="4"/>
    </row>
    <row r="491" spans="12:20" x14ac:dyDescent="0.3">
      <c r="L491" s="4"/>
      <c r="M491" s="4"/>
      <c r="N491" s="4"/>
      <c r="O491" s="4"/>
      <c r="P491" s="4"/>
      <c r="Q491" s="4"/>
      <c r="R491" s="4"/>
      <c r="S491" s="4"/>
      <c r="T491" s="4"/>
    </row>
    <row r="492" spans="12:20" x14ac:dyDescent="0.3">
      <c r="L492" s="4"/>
      <c r="M492" s="4"/>
      <c r="N492" s="4"/>
      <c r="O492" s="4"/>
      <c r="P492" s="4"/>
      <c r="Q492" s="4"/>
      <c r="R492" s="4"/>
      <c r="S492" s="4"/>
      <c r="T492" s="4"/>
    </row>
    <row r="493" spans="12:20" x14ac:dyDescent="0.3">
      <c r="L493" s="4"/>
      <c r="M493" s="4"/>
      <c r="N493" s="4"/>
      <c r="O493" s="4"/>
      <c r="P493" s="4"/>
      <c r="Q493" s="4"/>
      <c r="R493" s="4"/>
      <c r="S493" s="4"/>
      <c r="T493" s="4"/>
    </row>
    <row r="494" spans="12:20" x14ac:dyDescent="0.3">
      <c r="L494" s="4"/>
      <c r="M494" s="4"/>
      <c r="N494" s="4"/>
      <c r="O494" s="4"/>
      <c r="P494" s="4"/>
      <c r="Q494" s="4"/>
      <c r="R494" s="4"/>
      <c r="S494" s="4"/>
      <c r="T494" s="4"/>
    </row>
    <row r="495" spans="12:20" x14ac:dyDescent="0.3">
      <c r="L495" s="4"/>
      <c r="M495" s="4"/>
      <c r="N495" s="4"/>
      <c r="O495" s="4"/>
      <c r="P495" s="4"/>
      <c r="Q495" s="4"/>
      <c r="R495" s="4"/>
      <c r="S495" s="4"/>
      <c r="T495" s="4"/>
    </row>
    <row r="496" spans="12:20" x14ac:dyDescent="0.3">
      <c r="L496" s="4"/>
      <c r="M496" s="4"/>
      <c r="N496" s="4"/>
      <c r="O496" s="4"/>
      <c r="P496" s="4"/>
      <c r="Q496" s="4"/>
      <c r="R496" s="4"/>
      <c r="S496" s="4"/>
      <c r="T496" s="4"/>
    </row>
    <row r="497" spans="12:20" x14ac:dyDescent="0.3">
      <c r="L497" s="4"/>
      <c r="M497" s="4"/>
      <c r="N497" s="4"/>
      <c r="O497" s="4"/>
      <c r="P497" s="4"/>
      <c r="Q497" s="4"/>
      <c r="R497" s="4"/>
      <c r="S497" s="4"/>
      <c r="T497" s="4"/>
    </row>
    <row r="498" spans="12:20" x14ac:dyDescent="0.3">
      <c r="L498" s="4"/>
      <c r="M498" s="4"/>
      <c r="N498" s="4"/>
      <c r="O498" s="4"/>
      <c r="P498" s="4"/>
      <c r="Q498" s="4"/>
      <c r="R498" s="4"/>
      <c r="S498" s="4"/>
      <c r="T498" s="4"/>
    </row>
    <row r="499" spans="12:20" x14ac:dyDescent="0.3">
      <c r="L499" s="4"/>
      <c r="M499" s="4"/>
      <c r="N499" s="4"/>
      <c r="O499" s="4"/>
      <c r="P499" s="4"/>
      <c r="Q499" s="4"/>
      <c r="R499" s="4"/>
      <c r="S499" s="4"/>
      <c r="T499" s="4"/>
    </row>
    <row r="500" spans="12:20" x14ac:dyDescent="0.3">
      <c r="L500" s="4"/>
      <c r="M500" s="4"/>
      <c r="N500" s="4"/>
      <c r="O500" s="4"/>
      <c r="P500" s="4"/>
      <c r="Q500" s="4"/>
      <c r="R500" s="4"/>
      <c r="S500" s="4"/>
      <c r="T500" s="4"/>
    </row>
    <row r="501" spans="12:20" x14ac:dyDescent="0.3">
      <c r="L501" s="4"/>
      <c r="M501" s="4"/>
      <c r="N501" s="4"/>
      <c r="O501" s="4"/>
      <c r="P501" s="4"/>
      <c r="Q501" s="4"/>
      <c r="R501" s="4"/>
      <c r="S501" s="4"/>
      <c r="T501" s="4"/>
    </row>
    <row r="502" spans="12:20" x14ac:dyDescent="0.3">
      <c r="L502" s="4"/>
      <c r="M502" s="4"/>
      <c r="N502" s="4"/>
      <c r="O502" s="4"/>
      <c r="P502" s="4"/>
      <c r="Q502" s="4"/>
      <c r="R502" s="4"/>
      <c r="S502" s="4"/>
      <c r="T502" s="4"/>
    </row>
    <row r="503" spans="12:20" x14ac:dyDescent="0.3">
      <c r="L503" s="4"/>
      <c r="M503" s="4"/>
      <c r="N503" s="4"/>
      <c r="O503" s="4"/>
      <c r="P503" s="4"/>
      <c r="Q503" s="4"/>
      <c r="R503" s="4"/>
      <c r="S503" s="4"/>
      <c r="T503" s="4"/>
    </row>
    <row r="504" spans="12:20" x14ac:dyDescent="0.3">
      <c r="L504" s="4"/>
      <c r="M504" s="4"/>
      <c r="N504" s="4"/>
      <c r="O504" s="4"/>
      <c r="P504" s="4"/>
      <c r="Q504" s="4"/>
      <c r="R504" s="4"/>
      <c r="S504" s="4"/>
      <c r="T504" s="4"/>
    </row>
    <row r="505" spans="12:20" x14ac:dyDescent="0.3">
      <c r="L505" s="4"/>
      <c r="M505" s="4"/>
      <c r="N505" s="4"/>
      <c r="O505" s="4"/>
      <c r="P505" s="4"/>
      <c r="Q505" s="4"/>
      <c r="R505" s="4"/>
      <c r="S505" s="4"/>
      <c r="T505" s="4"/>
    </row>
    <row r="506" spans="12:20" x14ac:dyDescent="0.3">
      <c r="L506" s="4"/>
      <c r="M506" s="4"/>
      <c r="N506" s="4"/>
      <c r="O506" s="4"/>
      <c r="P506" s="4"/>
      <c r="Q506" s="4"/>
      <c r="R506" s="4"/>
      <c r="S506" s="4"/>
      <c r="T506" s="4"/>
    </row>
    <row r="507" spans="12:20" x14ac:dyDescent="0.3">
      <c r="L507" s="4"/>
      <c r="M507" s="4"/>
      <c r="N507" s="4"/>
      <c r="O507" s="4"/>
      <c r="P507" s="4"/>
      <c r="Q507" s="4"/>
      <c r="R507" s="4"/>
      <c r="S507" s="4"/>
      <c r="T507" s="4"/>
    </row>
    <row r="508" spans="12:20" x14ac:dyDescent="0.3">
      <c r="L508" s="4"/>
      <c r="M508" s="4"/>
      <c r="N508" s="4"/>
      <c r="O508" s="4"/>
      <c r="P508" s="4"/>
      <c r="Q508" s="4"/>
      <c r="R508" s="4"/>
      <c r="S508" s="4"/>
      <c r="T508" s="4"/>
    </row>
    <row r="509" spans="12:20" x14ac:dyDescent="0.3">
      <c r="L509" s="4"/>
      <c r="M509" s="4"/>
      <c r="N509" s="4"/>
      <c r="O509" s="4"/>
      <c r="P509" s="4"/>
      <c r="Q509" s="4"/>
      <c r="R509" s="4"/>
      <c r="S509" s="4"/>
      <c r="T509" s="4"/>
    </row>
    <row r="510" spans="12:20" x14ac:dyDescent="0.3">
      <c r="L510" s="4"/>
      <c r="M510" s="4"/>
      <c r="N510" s="4"/>
      <c r="O510" s="4"/>
      <c r="P510" s="4"/>
      <c r="Q510" s="4"/>
      <c r="R510" s="4"/>
      <c r="S510" s="4"/>
      <c r="T510" s="4"/>
    </row>
    <row r="511" spans="12:20" x14ac:dyDescent="0.3">
      <c r="L511" s="4"/>
      <c r="M511" s="4"/>
      <c r="N511" s="4"/>
      <c r="O511" s="4"/>
      <c r="P511" s="4"/>
      <c r="Q511" s="4"/>
      <c r="R511" s="4"/>
      <c r="S511" s="4"/>
      <c r="T511" s="4"/>
    </row>
    <row r="512" spans="12:20" x14ac:dyDescent="0.3">
      <c r="L512" s="4"/>
      <c r="M512" s="4"/>
      <c r="N512" s="4"/>
      <c r="O512" s="4"/>
      <c r="P512" s="4"/>
      <c r="Q512" s="4"/>
      <c r="R512" s="4"/>
      <c r="S512" s="4"/>
      <c r="T512" s="4"/>
    </row>
    <row r="513" spans="12:20" x14ac:dyDescent="0.3">
      <c r="L513" s="4"/>
      <c r="M513" s="4"/>
      <c r="N513" s="4"/>
      <c r="O513" s="4"/>
      <c r="P513" s="4"/>
      <c r="Q513" s="4"/>
      <c r="R513" s="4"/>
      <c r="S513" s="4"/>
      <c r="T513" s="4"/>
    </row>
    <row r="514" spans="12:20" x14ac:dyDescent="0.3">
      <c r="L514" s="4"/>
      <c r="M514" s="4"/>
      <c r="N514" s="4"/>
      <c r="O514" s="4"/>
      <c r="P514" s="4"/>
      <c r="Q514" s="4"/>
      <c r="R514" s="4"/>
      <c r="S514" s="4"/>
      <c r="T514" s="4"/>
    </row>
    <row r="515" spans="12:20" x14ac:dyDescent="0.3">
      <c r="L515" s="4"/>
      <c r="M515" s="4"/>
      <c r="N515" s="4"/>
      <c r="O515" s="4"/>
      <c r="P515" s="4"/>
      <c r="Q515" s="4"/>
      <c r="R515" s="4"/>
      <c r="S515" s="4"/>
      <c r="T515" s="4"/>
    </row>
    <row r="516" spans="12:20" x14ac:dyDescent="0.3">
      <c r="L516" s="4"/>
      <c r="M516" s="4"/>
      <c r="N516" s="4"/>
      <c r="O516" s="4"/>
      <c r="P516" s="4"/>
      <c r="Q516" s="4"/>
      <c r="R516" s="4"/>
      <c r="S516" s="4"/>
      <c r="T516" s="4"/>
    </row>
    <row r="517" spans="12:20" x14ac:dyDescent="0.3">
      <c r="L517" s="4"/>
      <c r="M517" s="4"/>
      <c r="N517" s="4"/>
      <c r="O517" s="4"/>
      <c r="P517" s="4"/>
      <c r="Q517" s="4"/>
      <c r="R517" s="4"/>
      <c r="S517" s="4"/>
      <c r="T517" s="4"/>
    </row>
    <row r="518" spans="12:20" x14ac:dyDescent="0.3">
      <c r="L518" s="4"/>
      <c r="M518" s="4"/>
      <c r="N518" s="4"/>
      <c r="O518" s="4"/>
      <c r="P518" s="4"/>
      <c r="Q518" s="4"/>
      <c r="R518" s="4"/>
      <c r="S518" s="4"/>
      <c r="T518" s="4"/>
    </row>
    <row r="519" spans="12:20" x14ac:dyDescent="0.3">
      <c r="L519" s="4"/>
      <c r="M519" s="4"/>
      <c r="N519" s="4"/>
      <c r="O519" s="4"/>
      <c r="P519" s="4"/>
      <c r="Q519" s="4"/>
      <c r="R519" s="4"/>
      <c r="S519" s="4"/>
      <c r="T519" s="4"/>
    </row>
    <row r="520" spans="12:20" x14ac:dyDescent="0.3">
      <c r="L520" s="4"/>
      <c r="M520" s="4"/>
      <c r="N520" s="4"/>
      <c r="O520" s="4"/>
      <c r="P520" s="4"/>
      <c r="Q520" s="4"/>
      <c r="R520" s="4"/>
      <c r="S520" s="4"/>
      <c r="T520" s="4"/>
    </row>
    <row r="521" spans="12:20" x14ac:dyDescent="0.3">
      <c r="L521" s="4"/>
      <c r="M521" s="4"/>
      <c r="N521" s="4"/>
      <c r="O521" s="4"/>
      <c r="P521" s="4"/>
      <c r="Q521" s="4"/>
      <c r="R521" s="4"/>
      <c r="S521" s="4"/>
      <c r="T521" s="4"/>
    </row>
    <row r="522" spans="12:20" x14ac:dyDescent="0.3">
      <c r="L522" s="4"/>
      <c r="M522" s="4"/>
      <c r="N522" s="4"/>
      <c r="O522" s="4"/>
      <c r="P522" s="4"/>
      <c r="Q522" s="4"/>
      <c r="R522" s="4"/>
      <c r="S522" s="4"/>
      <c r="T522" s="4"/>
    </row>
    <row r="523" spans="12:20" x14ac:dyDescent="0.3">
      <c r="L523" s="4"/>
      <c r="M523" s="4"/>
      <c r="N523" s="4"/>
      <c r="O523" s="4"/>
      <c r="P523" s="4"/>
      <c r="Q523" s="4"/>
      <c r="R523" s="4"/>
      <c r="S523" s="4"/>
      <c r="T523" s="4"/>
    </row>
    <row r="524" spans="12:20" x14ac:dyDescent="0.3">
      <c r="L524" s="4"/>
      <c r="M524" s="4"/>
      <c r="N524" s="4"/>
      <c r="O524" s="4"/>
      <c r="P524" s="4"/>
      <c r="Q524" s="4"/>
      <c r="R524" s="4"/>
      <c r="S524" s="4"/>
      <c r="T524" s="4"/>
    </row>
    <row r="525" spans="12:20" x14ac:dyDescent="0.3">
      <c r="L525" s="4"/>
      <c r="M525" s="4"/>
      <c r="N525" s="4"/>
      <c r="O525" s="4"/>
      <c r="P525" s="4"/>
      <c r="Q525" s="4"/>
      <c r="R525" s="4"/>
      <c r="S525" s="4"/>
      <c r="T525" s="4"/>
    </row>
    <row r="526" spans="12:20" x14ac:dyDescent="0.3">
      <c r="L526" s="4"/>
      <c r="M526" s="4"/>
      <c r="N526" s="4"/>
      <c r="O526" s="4"/>
      <c r="P526" s="4"/>
      <c r="Q526" s="4"/>
      <c r="R526" s="4"/>
      <c r="S526" s="4"/>
      <c r="T526" s="4"/>
    </row>
    <row r="527" spans="12:20" x14ac:dyDescent="0.3">
      <c r="L527" s="4"/>
      <c r="M527" s="4"/>
      <c r="N527" s="4"/>
      <c r="O527" s="4"/>
      <c r="P527" s="4"/>
      <c r="Q527" s="4"/>
      <c r="R527" s="4"/>
      <c r="S527" s="4"/>
      <c r="T527" s="4"/>
    </row>
    <row r="528" spans="12:20" x14ac:dyDescent="0.3">
      <c r="L528" s="4"/>
      <c r="M528" s="4"/>
      <c r="N528" s="4"/>
      <c r="O528" s="4"/>
      <c r="P528" s="4"/>
      <c r="Q528" s="4"/>
      <c r="R528" s="4"/>
      <c r="S528" s="4"/>
      <c r="T528" s="4"/>
    </row>
    <row r="529" spans="12:20" x14ac:dyDescent="0.3">
      <c r="L529" s="4"/>
      <c r="M529" s="4"/>
      <c r="N529" s="4"/>
      <c r="O529" s="4"/>
      <c r="P529" s="4"/>
      <c r="Q529" s="4"/>
      <c r="R529" s="4"/>
      <c r="S529" s="4"/>
      <c r="T529" s="4"/>
    </row>
    <row r="530" spans="12:20" x14ac:dyDescent="0.3">
      <c r="L530" s="4"/>
      <c r="M530" s="4"/>
      <c r="N530" s="4"/>
      <c r="O530" s="4"/>
      <c r="P530" s="4"/>
      <c r="Q530" s="4"/>
      <c r="R530" s="4"/>
      <c r="S530" s="4"/>
      <c r="T530" s="4"/>
    </row>
    <row r="531" spans="12:20" x14ac:dyDescent="0.3">
      <c r="L531" s="4"/>
      <c r="M531" s="4"/>
      <c r="N531" s="4"/>
      <c r="O531" s="4"/>
      <c r="P531" s="4"/>
      <c r="Q531" s="4"/>
      <c r="R531" s="4"/>
      <c r="S531" s="4"/>
      <c r="T531" s="4"/>
    </row>
    <row r="532" spans="12:20" x14ac:dyDescent="0.3">
      <c r="L532" s="4"/>
      <c r="M532" s="4"/>
      <c r="N532" s="4"/>
      <c r="O532" s="4"/>
      <c r="P532" s="4"/>
      <c r="Q532" s="4"/>
      <c r="R532" s="4"/>
      <c r="S532" s="4"/>
      <c r="T532" s="4"/>
    </row>
    <row r="533" spans="12:20" x14ac:dyDescent="0.3">
      <c r="L533" s="4"/>
      <c r="M533" s="4"/>
      <c r="N533" s="4"/>
      <c r="O533" s="4"/>
      <c r="P533" s="4"/>
      <c r="Q533" s="4"/>
      <c r="R533" s="4"/>
      <c r="S533" s="4"/>
      <c r="T533" s="4"/>
    </row>
    <row r="534" spans="12:20" x14ac:dyDescent="0.3">
      <c r="L534" s="4"/>
      <c r="M534" s="4"/>
      <c r="N534" s="4"/>
      <c r="O534" s="4"/>
      <c r="P534" s="4"/>
      <c r="Q534" s="4"/>
      <c r="R534" s="4"/>
      <c r="S534" s="4"/>
      <c r="T534" s="4"/>
    </row>
    <row r="535" spans="12:20" x14ac:dyDescent="0.3">
      <c r="L535" s="4"/>
      <c r="M535" s="4"/>
      <c r="N535" s="4"/>
      <c r="O535" s="4"/>
      <c r="P535" s="4"/>
      <c r="Q535" s="4"/>
      <c r="R535" s="4"/>
      <c r="S535" s="4"/>
      <c r="T535" s="4"/>
    </row>
    <row r="536" spans="12:20" x14ac:dyDescent="0.3">
      <c r="L536" s="4"/>
      <c r="M536" s="4"/>
      <c r="N536" s="4"/>
      <c r="O536" s="4"/>
      <c r="P536" s="4"/>
      <c r="Q536" s="4"/>
      <c r="R536" s="4"/>
      <c r="S536" s="4"/>
      <c r="T536" s="4"/>
    </row>
    <row r="537" spans="12:20" x14ac:dyDescent="0.3">
      <c r="L537" s="4"/>
      <c r="M537" s="4"/>
      <c r="N537" s="4"/>
      <c r="O537" s="4"/>
      <c r="P537" s="4"/>
      <c r="Q537" s="4"/>
      <c r="R537" s="4"/>
      <c r="S537" s="4"/>
      <c r="T537" s="4"/>
    </row>
    <row r="538" spans="12:20" x14ac:dyDescent="0.3">
      <c r="L538" s="4"/>
      <c r="M538" s="4"/>
      <c r="N538" s="4"/>
      <c r="O538" s="4"/>
      <c r="P538" s="4"/>
      <c r="Q538" s="4"/>
      <c r="R538" s="4"/>
      <c r="S538" s="4"/>
      <c r="T538" s="4"/>
    </row>
    <row r="539" spans="12:20" x14ac:dyDescent="0.3">
      <c r="L539" s="4"/>
      <c r="M539" s="4"/>
      <c r="N539" s="4"/>
      <c r="O539" s="4"/>
      <c r="P539" s="4"/>
      <c r="Q539" s="4"/>
      <c r="R539" s="4"/>
      <c r="S539" s="4"/>
      <c r="T539" s="4"/>
    </row>
    <row r="540" spans="12:20" x14ac:dyDescent="0.3">
      <c r="L540" s="4"/>
      <c r="M540" s="4"/>
      <c r="N540" s="4"/>
      <c r="O540" s="4"/>
      <c r="P540" s="4"/>
      <c r="Q540" s="4"/>
      <c r="R540" s="4"/>
      <c r="S540" s="4"/>
      <c r="T540" s="4"/>
    </row>
    <row r="541" spans="12:20" x14ac:dyDescent="0.3">
      <c r="L541" s="4"/>
      <c r="M541" s="4"/>
      <c r="N541" s="4"/>
      <c r="O541" s="4"/>
      <c r="P541" s="4"/>
      <c r="Q541" s="4"/>
      <c r="R541" s="4"/>
      <c r="S541" s="4"/>
      <c r="T541" s="4"/>
    </row>
    <row r="542" spans="12:20" x14ac:dyDescent="0.3">
      <c r="L542" s="4"/>
      <c r="M542" s="4"/>
      <c r="N542" s="4"/>
      <c r="O542" s="4"/>
      <c r="P542" s="4"/>
      <c r="Q542" s="4"/>
      <c r="R542" s="4"/>
      <c r="S542" s="4"/>
      <c r="T542" s="4"/>
    </row>
    <row r="543" spans="12:20" x14ac:dyDescent="0.3">
      <c r="L543" s="4"/>
      <c r="M543" s="4"/>
      <c r="N543" s="4"/>
      <c r="O543" s="4"/>
      <c r="P543" s="4"/>
      <c r="Q543" s="4"/>
      <c r="R543" s="4"/>
      <c r="S543" s="4"/>
      <c r="T543" s="4"/>
    </row>
    <row r="544" spans="12:20" x14ac:dyDescent="0.3">
      <c r="L544" s="4"/>
      <c r="M544" s="4"/>
      <c r="N544" s="4"/>
      <c r="O544" s="4"/>
      <c r="P544" s="4"/>
      <c r="Q544" s="4"/>
      <c r="R544" s="4"/>
      <c r="S544" s="4"/>
      <c r="T544" s="4"/>
    </row>
    <row r="545" spans="12:20" x14ac:dyDescent="0.3">
      <c r="L545" s="4"/>
      <c r="M545" s="4"/>
      <c r="N545" s="4"/>
      <c r="O545" s="4"/>
      <c r="P545" s="4"/>
      <c r="Q545" s="4"/>
      <c r="R545" s="4"/>
      <c r="S545" s="4"/>
      <c r="T545" s="4"/>
    </row>
    <row r="546" spans="12:20" x14ac:dyDescent="0.3">
      <c r="L546" s="4"/>
      <c r="M546" s="4"/>
      <c r="N546" s="4"/>
      <c r="O546" s="4"/>
      <c r="P546" s="4"/>
      <c r="Q546" s="4"/>
      <c r="R546" s="4"/>
      <c r="S546" s="4"/>
      <c r="T546" s="4"/>
    </row>
    <row r="547" spans="12:20" x14ac:dyDescent="0.3">
      <c r="L547" s="4"/>
      <c r="M547" s="4"/>
      <c r="N547" s="4"/>
      <c r="O547" s="4"/>
      <c r="P547" s="4"/>
      <c r="Q547" s="4"/>
      <c r="R547" s="4"/>
      <c r="S547" s="4"/>
      <c r="T547" s="4"/>
    </row>
    <row r="548" spans="12:20" x14ac:dyDescent="0.3">
      <c r="L548" s="4"/>
      <c r="M548" s="4"/>
      <c r="N548" s="4"/>
      <c r="O548" s="4"/>
      <c r="P548" s="4"/>
      <c r="Q548" s="4"/>
      <c r="R548" s="4"/>
      <c r="S548" s="4"/>
      <c r="T548" s="4"/>
    </row>
    <row r="549" spans="12:20" x14ac:dyDescent="0.3">
      <c r="L549" s="4"/>
      <c r="M549" s="4"/>
      <c r="N549" s="4"/>
      <c r="O549" s="4"/>
      <c r="P549" s="4"/>
      <c r="Q549" s="4"/>
      <c r="R549" s="4"/>
      <c r="S549" s="4"/>
      <c r="T549" s="4"/>
    </row>
    <row r="550" spans="12:20" x14ac:dyDescent="0.3">
      <c r="L550" s="4"/>
      <c r="M550" s="4"/>
      <c r="N550" s="4"/>
      <c r="O550" s="4"/>
      <c r="P550" s="4"/>
      <c r="Q550" s="4"/>
      <c r="R550" s="4"/>
      <c r="S550" s="4"/>
      <c r="T550" s="4"/>
    </row>
    <row r="551" spans="12:20" x14ac:dyDescent="0.3">
      <c r="L551" s="4"/>
      <c r="M551" s="4"/>
      <c r="N551" s="4"/>
      <c r="O551" s="4"/>
      <c r="P551" s="4"/>
      <c r="Q551" s="4"/>
      <c r="R551" s="4"/>
      <c r="S551" s="4"/>
      <c r="T551" s="4"/>
    </row>
    <row r="552" spans="12:20" x14ac:dyDescent="0.3">
      <c r="L552" s="4"/>
      <c r="M552" s="4"/>
      <c r="N552" s="4"/>
      <c r="O552" s="4"/>
      <c r="P552" s="4"/>
      <c r="Q552" s="4"/>
      <c r="R552" s="4"/>
      <c r="S552" s="4"/>
      <c r="T552" s="4"/>
    </row>
    <row r="553" spans="12:20" x14ac:dyDescent="0.3">
      <c r="L553" s="4"/>
      <c r="M553" s="4"/>
      <c r="N553" s="4"/>
      <c r="O553" s="4"/>
      <c r="P553" s="4"/>
      <c r="Q553" s="4"/>
      <c r="R553" s="4"/>
      <c r="S553" s="4"/>
      <c r="T553" s="4"/>
    </row>
    <row r="554" spans="12:20" x14ac:dyDescent="0.3">
      <c r="L554" s="4"/>
      <c r="M554" s="4"/>
      <c r="N554" s="4"/>
      <c r="O554" s="4"/>
      <c r="P554" s="4"/>
      <c r="Q554" s="4"/>
      <c r="R554" s="4"/>
      <c r="S554" s="4"/>
      <c r="T554" s="4"/>
    </row>
    <row r="555" spans="12:20" x14ac:dyDescent="0.3">
      <c r="L555" s="4"/>
      <c r="M555" s="4"/>
      <c r="N555" s="4"/>
      <c r="O555" s="4"/>
      <c r="P555" s="4"/>
      <c r="Q555" s="4"/>
      <c r="R555" s="4"/>
      <c r="S555" s="4"/>
      <c r="T555" s="4"/>
    </row>
    <row r="556" spans="12:20" x14ac:dyDescent="0.3">
      <c r="L556" s="4"/>
      <c r="M556" s="4"/>
      <c r="N556" s="4"/>
      <c r="O556" s="4"/>
      <c r="P556" s="4"/>
      <c r="Q556" s="4"/>
      <c r="R556" s="4"/>
      <c r="S556" s="4"/>
      <c r="T556" s="4"/>
    </row>
    <row r="557" spans="12:20" x14ac:dyDescent="0.3">
      <c r="L557" s="4"/>
      <c r="M557" s="4"/>
      <c r="N557" s="4"/>
      <c r="O557" s="4"/>
      <c r="P557" s="4"/>
      <c r="Q557" s="4"/>
      <c r="R557" s="4"/>
      <c r="S557" s="4"/>
      <c r="T557" s="4"/>
    </row>
    <row r="558" spans="12:20" x14ac:dyDescent="0.3">
      <c r="L558" s="4"/>
      <c r="M558" s="4"/>
      <c r="N558" s="4"/>
      <c r="O558" s="4"/>
      <c r="P558" s="4"/>
      <c r="Q558" s="4"/>
      <c r="R558" s="4"/>
      <c r="S558" s="4"/>
      <c r="T558" s="4"/>
    </row>
    <row r="559" spans="12:20" x14ac:dyDescent="0.3">
      <c r="L559" s="4"/>
      <c r="M559" s="4"/>
      <c r="N559" s="4"/>
      <c r="O559" s="4"/>
      <c r="P559" s="4"/>
      <c r="Q559" s="4"/>
      <c r="R559" s="4"/>
      <c r="S559" s="4"/>
      <c r="T559" s="4"/>
    </row>
    <row r="560" spans="12:20" x14ac:dyDescent="0.3">
      <c r="L560" s="4"/>
      <c r="M560" s="4"/>
      <c r="N560" s="4"/>
      <c r="O560" s="4"/>
      <c r="P560" s="4"/>
      <c r="Q560" s="4"/>
      <c r="R560" s="4"/>
      <c r="S560" s="4"/>
      <c r="T560" s="4"/>
    </row>
    <row r="561" spans="12:20" x14ac:dyDescent="0.3">
      <c r="L561" s="4"/>
      <c r="M561" s="4"/>
      <c r="N561" s="4"/>
      <c r="O561" s="4"/>
      <c r="P561" s="4"/>
      <c r="Q561" s="4"/>
      <c r="R561" s="4"/>
      <c r="S561" s="4"/>
      <c r="T561" s="4"/>
    </row>
    <row r="562" spans="12:20" x14ac:dyDescent="0.3">
      <c r="L562" s="4"/>
      <c r="M562" s="4"/>
      <c r="N562" s="4"/>
      <c r="O562" s="4"/>
      <c r="P562" s="4"/>
      <c r="Q562" s="4"/>
      <c r="R562" s="4"/>
      <c r="S562" s="4"/>
      <c r="T562" s="4"/>
    </row>
    <row r="563" spans="12:20" x14ac:dyDescent="0.3">
      <c r="L563" s="4"/>
      <c r="M563" s="4"/>
      <c r="N563" s="4"/>
      <c r="O563" s="4"/>
      <c r="P563" s="4"/>
      <c r="Q563" s="4"/>
      <c r="R563" s="4"/>
      <c r="S563" s="4"/>
      <c r="T563" s="4"/>
    </row>
    <row r="564" spans="12:20" x14ac:dyDescent="0.3">
      <c r="L564" s="4"/>
      <c r="M564" s="4"/>
      <c r="N564" s="4"/>
      <c r="O564" s="4"/>
      <c r="P564" s="4"/>
      <c r="Q564" s="4"/>
      <c r="R564" s="4"/>
      <c r="S564" s="4"/>
      <c r="T564" s="4"/>
    </row>
    <row r="565" spans="12:20" x14ac:dyDescent="0.3">
      <c r="L565" s="4"/>
      <c r="M565" s="4"/>
      <c r="N565" s="4"/>
      <c r="O565" s="4"/>
      <c r="P565" s="4"/>
      <c r="Q565" s="4"/>
      <c r="R565" s="4"/>
      <c r="S565" s="4"/>
      <c r="T565" s="4"/>
    </row>
    <row r="566" spans="12:20" x14ac:dyDescent="0.3">
      <c r="L566" s="4"/>
      <c r="M566" s="4"/>
      <c r="N566" s="4"/>
      <c r="O566" s="4"/>
      <c r="P566" s="4"/>
      <c r="Q566" s="4"/>
      <c r="R566" s="4"/>
      <c r="S566" s="4"/>
      <c r="T566" s="4"/>
    </row>
    <row r="567" spans="12:20" x14ac:dyDescent="0.3">
      <c r="L567" s="4"/>
      <c r="M567" s="4"/>
      <c r="N567" s="4"/>
      <c r="O567" s="4"/>
      <c r="P567" s="4"/>
      <c r="Q567" s="4"/>
      <c r="R567" s="4"/>
      <c r="S567" s="4"/>
      <c r="T567" s="4"/>
    </row>
    <row r="568" spans="12:20" x14ac:dyDescent="0.3">
      <c r="L568" s="4"/>
      <c r="M568" s="4"/>
      <c r="N568" s="4"/>
      <c r="O568" s="4"/>
      <c r="P568" s="4"/>
      <c r="Q568" s="4"/>
      <c r="R568" s="4"/>
      <c r="S568" s="4"/>
      <c r="T568" s="4"/>
    </row>
    <row r="569" spans="12:20" x14ac:dyDescent="0.3">
      <c r="L569" s="4"/>
      <c r="M569" s="4"/>
      <c r="N569" s="4"/>
      <c r="O569" s="4"/>
      <c r="P569" s="4"/>
      <c r="Q569" s="4"/>
      <c r="R569" s="4"/>
      <c r="S569" s="4"/>
      <c r="T569" s="4"/>
    </row>
    <row r="570" spans="12:20" x14ac:dyDescent="0.3">
      <c r="L570" s="4"/>
      <c r="M570" s="4"/>
      <c r="N570" s="4"/>
      <c r="O570" s="4"/>
      <c r="P570" s="4"/>
      <c r="Q570" s="4"/>
      <c r="R570" s="4"/>
      <c r="S570" s="4"/>
      <c r="T570" s="4"/>
    </row>
    <row r="571" spans="12:20" x14ac:dyDescent="0.3">
      <c r="L571" s="4"/>
      <c r="M571" s="4"/>
      <c r="N571" s="4"/>
      <c r="O571" s="4"/>
      <c r="P571" s="4"/>
      <c r="Q571" s="4"/>
      <c r="R571" s="4"/>
      <c r="S571" s="4"/>
      <c r="T571" s="4"/>
    </row>
    <row r="572" spans="12:20" x14ac:dyDescent="0.3">
      <c r="L572" s="4"/>
      <c r="M572" s="4"/>
      <c r="N572" s="4"/>
      <c r="O572" s="4"/>
      <c r="P572" s="4"/>
      <c r="Q572" s="4"/>
      <c r="R572" s="4"/>
      <c r="S572" s="4"/>
      <c r="T572" s="4"/>
    </row>
    <row r="573" spans="12:20" x14ac:dyDescent="0.3">
      <c r="L573" s="4"/>
      <c r="M573" s="4"/>
      <c r="N573" s="4"/>
      <c r="O573" s="4"/>
      <c r="P573" s="4"/>
      <c r="Q573" s="4"/>
      <c r="R573" s="4"/>
      <c r="S573" s="4"/>
      <c r="T573" s="4"/>
    </row>
    <row r="574" spans="12:20" x14ac:dyDescent="0.3">
      <c r="L574" s="4"/>
      <c r="M574" s="4"/>
      <c r="N574" s="4"/>
      <c r="O574" s="4"/>
      <c r="P574" s="4"/>
      <c r="Q574" s="4"/>
      <c r="R574" s="4"/>
      <c r="S574" s="4"/>
      <c r="T574" s="4"/>
    </row>
    <row r="575" spans="12:20" x14ac:dyDescent="0.3">
      <c r="L575" s="4"/>
      <c r="M575" s="4"/>
      <c r="N575" s="4"/>
      <c r="O575" s="4"/>
      <c r="P575" s="4"/>
      <c r="Q575" s="4"/>
      <c r="R575" s="4"/>
      <c r="S575" s="4"/>
      <c r="T575" s="4"/>
    </row>
    <row r="576" spans="12:20" x14ac:dyDescent="0.3">
      <c r="L576" s="4"/>
      <c r="M576" s="4"/>
      <c r="N576" s="4"/>
      <c r="O576" s="4"/>
      <c r="P576" s="4"/>
      <c r="Q576" s="4"/>
      <c r="R576" s="4"/>
      <c r="S576" s="4"/>
      <c r="T576" s="4"/>
    </row>
    <row r="577" spans="12:20" x14ac:dyDescent="0.3">
      <c r="L577" s="4"/>
      <c r="M577" s="4"/>
      <c r="N577" s="4"/>
      <c r="O577" s="4"/>
      <c r="P577" s="4"/>
      <c r="Q577" s="4"/>
      <c r="R577" s="4"/>
      <c r="S577" s="4"/>
      <c r="T577" s="4"/>
    </row>
    <row r="578" spans="12:20" x14ac:dyDescent="0.3">
      <c r="L578" s="4"/>
      <c r="M578" s="4"/>
      <c r="N578" s="4"/>
      <c r="O578" s="4"/>
      <c r="P578" s="4"/>
      <c r="Q578" s="4"/>
      <c r="R578" s="4"/>
      <c r="S578" s="4"/>
      <c r="T578" s="4"/>
    </row>
    <row r="579" spans="12:20" x14ac:dyDescent="0.3">
      <c r="L579" s="4"/>
      <c r="M579" s="4"/>
      <c r="N579" s="4"/>
      <c r="O579" s="4"/>
      <c r="P579" s="4"/>
      <c r="Q579" s="4"/>
      <c r="R579" s="4"/>
      <c r="S579" s="4"/>
      <c r="T579" s="4"/>
    </row>
    <row r="580" spans="12:20" x14ac:dyDescent="0.3">
      <c r="L580" s="4"/>
      <c r="M580" s="4"/>
      <c r="N580" s="4"/>
      <c r="O580" s="4"/>
      <c r="P580" s="4"/>
      <c r="Q580" s="4"/>
      <c r="R580" s="4"/>
      <c r="S580" s="4"/>
      <c r="T580" s="4"/>
    </row>
    <row r="581" spans="12:20" x14ac:dyDescent="0.3">
      <c r="L581" s="4"/>
      <c r="M581" s="4"/>
      <c r="N581" s="4"/>
      <c r="O581" s="4"/>
      <c r="P581" s="4"/>
      <c r="Q581" s="4"/>
      <c r="R581" s="4"/>
      <c r="S581" s="4"/>
      <c r="T581" s="4"/>
    </row>
    <row r="582" spans="12:20" x14ac:dyDescent="0.3">
      <c r="L582" s="4"/>
      <c r="M582" s="4"/>
      <c r="N582" s="4"/>
      <c r="O582" s="4"/>
      <c r="P582" s="4"/>
      <c r="Q582" s="4"/>
      <c r="R582" s="4"/>
      <c r="S582" s="4"/>
      <c r="T582" s="4"/>
    </row>
    <row r="583" spans="12:20" x14ac:dyDescent="0.3">
      <c r="L583" s="4"/>
      <c r="M583" s="4"/>
      <c r="N583" s="4"/>
      <c r="O583" s="4"/>
      <c r="P583" s="4"/>
      <c r="Q583" s="4"/>
      <c r="R583" s="4"/>
      <c r="S583" s="4"/>
      <c r="T583" s="4"/>
    </row>
    <row r="584" spans="12:20" x14ac:dyDescent="0.3">
      <c r="L584" s="4"/>
      <c r="M584" s="4"/>
      <c r="N584" s="4"/>
      <c r="O584" s="4"/>
      <c r="P584" s="4"/>
      <c r="Q584" s="4"/>
      <c r="R584" s="4"/>
      <c r="S584" s="4"/>
      <c r="T584" s="4"/>
    </row>
    <row r="585" spans="12:20" x14ac:dyDescent="0.3">
      <c r="L585" s="4"/>
      <c r="M585" s="4"/>
      <c r="N585" s="4"/>
      <c r="O585" s="4"/>
      <c r="P585" s="4"/>
      <c r="Q585" s="4"/>
      <c r="R585" s="4"/>
      <c r="S585" s="4"/>
      <c r="T585" s="4"/>
    </row>
    <row r="586" spans="12:20" x14ac:dyDescent="0.3">
      <c r="L586" s="4"/>
      <c r="M586" s="4"/>
      <c r="N586" s="4"/>
      <c r="O586" s="4"/>
      <c r="P586" s="4"/>
      <c r="Q586" s="4"/>
      <c r="R586" s="4"/>
      <c r="S586" s="4"/>
      <c r="T586" s="4"/>
    </row>
    <row r="587" spans="12:20" x14ac:dyDescent="0.3">
      <c r="L587" s="4"/>
      <c r="M587" s="4"/>
      <c r="N587" s="4"/>
      <c r="O587" s="4"/>
      <c r="P587" s="4"/>
      <c r="Q587" s="4"/>
      <c r="R587" s="4"/>
      <c r="S587" s="4"/>
      <c r="T587" s="4"/>
    </row>
    <row r="588" spans="12:20" x14ac:dyDescent="0.3">
      <c r="L588" s="4"/>
      <c r="M588" s="4"/>
      <c r="N588" s="4"/>
      <c r="O588" s="4"/>
      <c r="P588" s="4"/>
      <c r="Q588" s="4"/>
      <c r="R588" s="4"/>
      <c r="S588" s="4"/>
      <c r="T588" s="4"/>
    </row>
    <row r="589" spans="12:20" x14ac:dyDescent="0.3">
      <c r="L589" s="4"/>
      <c r="M589" s="4"/>
      <c r="N589" s="4"/>
      <c r="O589" s="4"/>
      <c r="P589" s="4"/>
      <c r="Q589" s="4"/>
      <c r="R589" s="4"/>
      <c r="S589" s="4"/>
      <c r="T589" s="4"/>
    </row>
    <row r="590" spans="12:20" x14ac:dyDescent="0.3">
      <c r="L590" s="4"/>
      <c r="M590" s="4"/>
      <c r="N590" s="4"/>
      <c r="O590" s="4"/>
      <c r="P590" s="4"/>
      <c r="Q590" s="4"/>
      <c r="R590" s="4"/>
      <c r="S590" s="4"/>
      <c r="T590" s="4"/>
    </row>
    <row r="591" spans="12:20" x14ac:dyDescent="0.3">
      <c r="L591" s="4"/>
      <c r="M591" s="4"/>
      <c r="N591" s="4"/>
      <c r="O591" s="4"/>
      <c r="P591" s="4"/>
      <c r="Q591" s="4"/>
      <c r="R591" s="4"/>
      <c r="S591" s="4"/>
      <c r="T591" s="4"/>
    </row>
    <row r="592" spans="12:20" x14ac:dyDescent="0.3">
      <c r="L592" s="4"/>
      <c r="M592" s="4"/>
      <c r="N592" s="4"/>
      <c r="O592" s="4"/>
      <c r="P592" s="4"/>
      <c r="Q592" s="4"/>
      <c r="R592" s="4"/>
      <c r="S592" s="4"/>
      <c r="T592" s="4"/>
    </row>
    <row r="593" spans="12:20" x14ac:dyDescent="0.3">
      <c r="L593" s="4"/>
      <c r="M593" s="4"/>
      <c r="N593" s="4"/>
      <c r="O593" s="4"/>
      <c r="P593" s="4"/>
      <c r="Q593" s="4"/>
      <c r="R593" s="4"/>
      <c r="S593" s="4"/>
      <c r="T593" s="4"/>
    </row>
    <row r="594" spans="12:20" x14ac:dyDescent="0.3">
      <c r="L594" s="4"/>
      <c r="M594" s="4"/>
      <c r="N594" s="4"/>
      <c r="O594" s="4"/>
      <c r="P594" s="4"/>
      <c r="Q594" s="4"/>
      <c r="R594" s="4"/>
      <c r="S594" s="4"/>
      <c r="T594" s="4"/>
    </row>
    <row r="595" spans="12:20" x14ac:dyDescent="0.3">
      <c r="L595" s="4"/>
      <c r="M595" s="4"/>
      <c r="N595" s="4"/>
      <c r="O595" s="4"/>
      <c r="P595" s="4"/>
      <c r="Q595" s="4"/>
      <c r="R595" s="4"/>
      <c r="S595" s="4"/>
      <c r="T595" s="4"/>
    </row>
    <row r="596" spans="12:20" x14ac:dyDescent="0.3">
      <c r="L596" s="4"/>
      <c r="M596" s="4"/>
      <c r="N596" s="4"/>
      <c r="O596" s="4"/>
      <c r="P596" s="4"/>
      <c r="Q596" s="4"/>
      <c r="R596" s="4"/>
      <c r="S596" s="4"/>
      <c r="T596" s="4"/>
    </row>
    <row r="597" spans="12:20" x14ac:dyDescent="0.3">
      <c r="L597" s="4"/>
      <c r="M597" s="4"/>
      <c r="N597" s="4"/>
      <c r="O597" s="4"/>
      <c r="P597" s="4"/>
      <c r="Q597" s="4"/>
      <c r="R597" s="4"/>
      <c r="S597" s="4"/>
      <c r="T597" s="4"/>
    </row>
    <row r="598" spans="12:20" x14ac:dyDescent="0.3">
      <c r="L598" s="4"/>
      <c r="M598" s="4"/>
      <c r="N598" s="4"/>
      <c r="O598" s="4"/>
      <c r="P598" s="4"/>
      <c r="Q598" s="4"/>
      <c r="R598" s="4"/>
      <c r="S598" s="4"/>
      <c r="T598" s="4"/>
    </row>
    <row r="599" spans="12:20" x14ac:dyDescent="0.3">
      <c r="L599" s="4"/>
      <c r="M599" s="4"/>
      <c r="N599" s="4"/>
      <c r="O599" s="4"/>
      <c r="P599" s="4"/>
      <c r="Q599" s="4"/>
      <c r="R599" s="4"/>
      <c r="S599" s="4"/>
      <c r="T599" s="4"/>
    </row>
    <row r="600" spans="12:20" x14ac:dyDescent="0.3">
      <c r="L600" s="4"/>
      <c r="M600" s="4"/>
      <c r="N600" s="4"/>
      <c r="O600" s="4"/>
      <c r="P600" s="4"/>
      <c r="Q600" s="4"/>
      <c r="R600" s="4"/>
      <c r="S600" s="4"/>
      <c r="T600" s="4"/>
    </row>
    <row r="601" spans="12:20" x14ac:dyDescent="0.3">
      <c r="L601" s="4"/>
      <c r="M601" s="4"/>
      <c r="N601" s="4"/>
      <c r="O601" s="4"/>
      <c r="P601" s="4"/>
      <c r="Q601" s="4"/>
      <c r="R601" s="4"/>
      <c r="S601" s="4"/>
      <c r="T601" s="4"/>
    </row>
    <row r="602" spans="12:20" x14ac:dyDescent="0.3">
      <c r="L602" s="4"/>
      <c r="M602" s="4"/>
      <c r="N602" s="4"/>
      <c r="O602" s="4"/>
      <c r="P602" s="4"/>
      <c r="Q602" s="4"/>
      <c r="R602" s="4"/>
      <c r="S602" s="4"/>
      <c r="T602" s="4"/>
    </row>
    <row r="603" spans="12:20" x14ac:dyDescent="0.3">
      <c r="L603" s="4"/>
      <c r="M603" s="4"/>
      <c r="N603" s="4"/>
      <c r="O603" s="4"/>
      <c r="P603" s="4"/>
      <c r="Q603" s="4"/>
      <c r="R603" s="4"/>
      <c r="S603" s="4"/>
      <c r="T603" s="4"/>
    </row>
    <row r="604" spans="12:20" x14ac:dyDescent="0.3">
      <c r="L604" s="4"/>
      <c r="M604" s="4"/>
      <c r="N604" s="4"/>
      <c r="O604" s="4"/>
      <c r="P604" s="4"/>
      <c r="Q604" s="4"/>
      <c r="R604" s="4"/>
      <c r="S604" s="4"/>
      <c r="T604" s="4"/>
    </row>
    <row r="605" spans="12:20" x14ac:dyDescent="0.3">
      <c r="L605" s="4"/>
      <c r="M605" s="4"/>
      <c r="N605" s="4"/>
      <c r="O605" s="4"/>
      <c r="P605" s="4"/>
      <c r="Q605" s="4"/>
      <c r="R605" s="4"/>
      <c r="S605" s="4"/>
      <c r="T605" s="4"/>
    </row>
    <row r="606" spans="12:20" x14ac:dyDescent="0.3">
      <c r="L606" s="4"/>
      <c r="M606" s="4"/>
      <c r="N606" s="4"/>
      <c r="O606" s="4"/>
      <c r="P606" s="4"/>
      <c r="Q606" s="4"/>
      <c r="R606" s="4"/>
      <c r="S606" s="4"/>
      <c r="T606" s="4"/>
    </row>
    <row r="607" spans="12:20" x14ac:dyDescent="0.3">
      <c r="L607" s="4"/>
      <c r="M607" s="4"/>
      <c r="N607" s="4"/>
      <c r="O607" s="4"/>
      <c r="P607" s="4"/>
      <c r="Q607" s="4"/>
      <c r="R607" s="4"/>
      <c r="S607" s="4"/>
      <c r="T607" s="4"/>
    </row>
    <row r="608" spans="12:20" x14ac:dyDescent="0.3">
      <c r="L608" s="4"/>
      <c r="M608" s="4"/>
      <c r="N608" s="4"/>
      <c r="O608" s="4"/>
      <c r="P608" s="4"/>
      <c r="Q608" s="4"/>
      <c r="R608" s="4"/>
      <c r="S608" s="4"/>
      <c r="T608" s="4"/>
    </row>
    <row r="609" spans="12:20" x14ac:dyDescent="0.3">
      <c r="L609" s="4"/>
      <c r="M609" s="4"/>
      <c r="N609" s="4"/>
      <c r="O609" s="4"/>
      <c r="P609" s="4"/>
      <c r="Q609" s="4"/>
      <c r="R609" s="4"/>
      <c r="S609" s="4"/>
      <c r="T609" s="4"/>
    </row>
    <row r="610" spans="12:20" x14ac:dyDescent="0.3">
      <c r="L610" s="4"/>
      <c r="M610" s="4"/>
      <c r="N610" s="4"/>
      <c r="O610" s="4"/>
      <c r="P610" s="4"/>
      <c r="Q610" s="4"/>
      <c r="R610" s="4"/>
      <c r="S610" s="4"/>
      <c r="T610" s="4"/>
    </row>
    <row r="611" spans="12:20" x14ac:dyDescent="0.3">
      <c r="L611" s="4"/>
      <c r="M611" s="4"/>
      <c r="N611" s="4"/>
      <c r="O611" s="4"/>
      <c r="P611" s="4"/>
      <c r="Q611" s="4"/>
      <c r="R611" s="4"/>
      <c r="S611" s="4"/>
      <c r="T611" s="4"/>
    </row>
    <row r="612" spans="12:20" x14ac:dyDescent="0.3">
      <c r="L612" s="4"/>
      <c r="M612" s="4"/>
      <c r="N612" s="4"/>
      <c r="O612" s="4"/>
      <c r="P612" s="4"/>
      <c r="Q612" s="4"/>
      <c r="R612" s="4"/>
      <c r="S612" s="4"/>
      <c r="T612" s="4"/>
    </row>
    <row r="613" spans="12:20" x14ac:dyDescent="0.3">
      <c r="L613" s="4"/>
      <c r="M613" s="4"/>
      <c r="N613" s="4"/>
      <c r="O613" s="4"/>
      <c r="P613" s="4"/>
      <c r="Q613" s="4"/>
      <c r="R613" s="4"/>
      <c r="S613" s="4"/>
      <c r="T613" s="4"/>
    </row>
    <row r="614" spans="12:20" x14ac:dyDescent="0.3">
      <c r="L614" s="4"/>
      <c r="M614" s="4"/>
      <c r="N614" s="4"/>
      <c r="O614" s="4"/>
      <c r="P614" s="4"/>
      <c r="Q614" s="4"/>
      <c r="R614" s="4"/>
      <c r="S614" s="4"/>
      <c r="T614" s="4"/>
    </row>
    <row r="615" spans="12:20" x14ac:dyDescent="0.3">
      <c r="L615" s="4"/>
      <c r="M615" s="4"/>
      <c r="N615" s="4"/>
      <c r="O615" s="4"/>
      <c r="P615" s="4"/>
      <c r="Q615" s="4"/>
      <c r="R615" s="4"/>
      <c r="S615" s="4"/>
      <c r="T615" s="4"/>
    </row>
    <row r="616" spans="12:20" x14ac:dyDescent="0.3">
      <c r="L616" s="4"/>
      <c r="M616" s="4"/>
      <c r="N616" s="4"/>
      <c r="O616" s="4"/>
      <c r="P616" s="4"/>
      <c r="Q616" s="4"/>
      <c r="R616" s="4"/>
      <c r="S616" s="4"/>
      <c r="T616" s="4"/>
    </row>
    <row r="617" spans="12:20" x14ac:dyDescent="0.3">
      <c r="L617" s="4"/>
      <c r="M617" s="4"/>
      <c r="N617" s="4"/>
      <c r="O617" s="4"/>
      <c r="P617" s="4"/>
      <c r="Q617" s="4"/>
      <c r="R617" s="4"/>
      <c r="S617" s="4"/>
      <c r="T617" s="4"/>
    </row>
    <row r="618" spans="12:20" x14ac:dyDescent="0.3">
      <c r="L618" s="4"/>
      <c r="M618" s="4"/>
      <c r="N618" s="4"/>
      <c r="O618" s="4"/>
      <c r="P618" s="4"/>
      <c r="Q618" s="4"/>
      <c r="R618" s="4"/>
      <c r="S618" s="4"/>
      <c r="T618" s="4"/>
    </row>
    <row r="619" spans="12:20" x14ac:dyDescent="0.3">
      <c r="L619" s="4"/>
      <c r="M619" s="4"/>
      <c r="N619" s="4"/>
      <c r="O619" s="4"/>
      <c r="P619" s="4"/>
      <c r="Q619" s="4"/>
      <c r="R619" s="4"/>
      <c r="S619" s="4"/>
      <c r="T619" s="4"/>
    </row>
    <row r="620" spans="12:20" x14ac:dyDescent="0.3">
      <c r="L620" s="4"/>
      <c r="M620" s="4"/>
      <c r="N620" s="4"/>
      <c r="O620" s="4"/>
      <c r="P620" s="4"/>
      <c r="Q620" s="4"/>
      <c r="R620" s="4"/>
      <c r="S620" s="4"/>
      <c r="T620" s="4"/>
    </row>
    <row r="621" spans="12:20" x14ac:dyDescent="0.3">
      <c r="L621" s="4"/>
      <c r="M621" s="4"/>
      <c r="N621" s="4"/>
      <c r="O621" s="4"/>
      <c r="P621" s="4"/>
      <c r="Q621" s="4"/>
      <c r="R621" s="4"/>
      <c r="S621" s="4"/>
      <c r="T621" s="4"/>
    </row>
    <row r="622" spans="12:20" x14ac:dyDescent="0.3">
      <c r="L622" s="4"/>
      <c r="M622" s="4"/>
      <c r="N622" s="4"/>
      <c r="O622" s="4"/>
      <c r="P622" s="4"/>
      <c r="Q622" s="4"/>
      <c r="R622" s="4"/>
      <c r="S622" s="4"/>
      <c r="T622" s="4"/>
    </row>
    <row r="623" spans="12:20" x14ac:dyDescent="0.3">
      <c r="L623" s="4"/>
      <c r="M623" s="4"/>
      <c r="N623" s="4"/>
      <c r="O623" s="4"/>
      <c r="P623" s="4"/>
      <c r="Q623" s="4"/>
      <c r="R623" s="4"/>
      <c r="S623" s="4"/>
      <c r="T623" s="4"/>
    </row>
    <row r="624" spans="12:20" x14ac:dyDescent="0.3">
      <c r="L624" s="4"/>
      <c r="M624" s="4"/>
      <c r="N624" s="4"/>
      <c r="O624" s="4"/>
      <c r="P624" s="4"/>
      <c r="Q624" s="4"/>
      <c r="R624" s="4"/>
      <c r="S624" s="4"/>
      <c r="T624" s="4"/>
    </row>
    <row r="625" spans="12:20" x14ac:dyDescent="0.3">
      <c r="L625" s="4"/>
      <c r="M625" s="4"/>
      <c r="N625" s="4"/>
      <c r="O625" s="4"/>
      <c r="P625" s="4"/>
      <c r="Q625" s="4"/>
      <c r="R625" s="4"/>
      <c r="S625" s="4"/>
      <c r="T625" s="4"/>
    </row>
    <row r="626" spans="12:20" x14ac:dyDescent="0.3">
      <c r="L626" s="4"/>
      <c r="M626" s="4"/>
      <c r="N626" s="4"/>
      <c r="O626" s="4"/>
      <c r="P626" s="4"/>
      <c r="Q626" s="4"/>
      <c r="R626" s="4"/>
      <c r="S626" s="4"/>
      <c r="T626" s="4"/>
    </row>
    <row r="627" spans="12:20" x14ac:dyDescent="0.3">
      <c r="L627" s="4"/>
      <c r="M627" s="4"/>
      <c r="N627" s="4"/>
      <c r="O627" s="4"/>
      <c r="P627" s="4"/>
      <c r="Q627" s="4"/>
      <c r="R627" s="4"/>
      <c r="S627" s="4"/>
      <c r="T627" s="4"/>
    </row>
    <row r="628" spans="12:20" x14ac:dyDescent="0.3">
      <c r="L628" s="4"/>
      <c r="M628" s="4"/>
      <c r="N628" s="4"/>
      <c r="O628" s="4"/>
      <c r="P628" s="4"/>
      <c r="Q628" s="4"/>
      <c r="R628" s="4"/>
      <c r="S628" s="4"/>
      <c r="T628" s="4"/>
    </row>
    <row r="629" spans="12:20" x14ac:dyDescent="0.3">
      <c r="L629" s="4"/>
      <c r="M629" s="4"/>
      <c r="N629" s="4"/>
      <c r="O629" s="4"/>
      <c r="P629" s="4"/>
      <c r="Q629" s="4"/>
      <c r="R629" s="4"/>
      <c r="S629" s="4"/>
      <c r="T629" s="4"/>
    </row>
    <row r="630" spans="12:20" x14ac:dyDescent="0.3">
      <c r="L630" s="4"/>
      <c r="M630" s="4"/>
      <c r="N630" s="4"/>
      <c r="O630" s="4"/>
      <c r="P630" s="4"/>
      <c r="Q630" s="4"/>
      <c r="R630" s="4"/>
      <c r="S630" s="4"/>
      <c r="T630" s="4"/>
    </row>
    <row r="631" spans="12:20" x14ac:dyDescent="0.3">
      <c r="L631" s="4"/>
      <c r="M631" s="4"/>
      <c r="N631" s="4"/>
      <c r="O631" s="4"/>
      <c r="P631" s="4"/>
      <c r="Q631" s="4"/>
      <c r="R631" s="4"/>
      <c r="S631" s="4"/>
      <c r="T631" s="4"/>
    </row>
    <row r="632" spans="12:20" x14ac:dyDescent="0.3">
      <c r="L632" s="4"/>
      <c r="M632" s="4"/>
      <c r="N632" s="4"/>
      <c r="O632" s="4"/>
      <c r="P632" s="4"/>
      <c r="Q632" s="4"/>
      <c r="R632" s="4"/>
      <c r="S632" s="4"/>
      <c r="T632" s="4"/>
    </row>
    <row r="633" spans="12:20" x14ac:dyDescent="0.3">
      <c r="L633" s="4"/>
      <c r="M633" s="4"/>
      <c r="N633" s="4"/>
      <c r="O633" s="4"/>
      <c r="P633" s="4"/>
      <c r="Q633" s="4"/>
      <c r="R633" s="4"/>
      <c r="S633" s="4"/>
      <c r="T633" s="4"/>
    </row>
    <row r="634" spans="12:20" x14ac:dyDescent="0.3">
      <c r="L634" s="4"/>
      <c r="M634" s="4"/>
      <c r="N634" s="4"/>
      <c r="O634" s="4"/>
      <c r="P634" s="4"/>
      <c r="Q634" s="4"/>
      <c r="R634" s="4"/>
      <c r="S634" s="4"/>
      <c r="T634" s="4"/>
    </row>
    <row r="635" spans="12:20" x14ac:dyDescent="0.3">
      <c r="L635" s="4"/>
      <c r="M635" s="4"/>
      <c r="N635" s="4"/>
      <c r="O635" s="4"/>
      <c r="P635" s="4"/>
      <c r="Q635" s="4"/>
      <c r="R635" s="4"/>
      <c r="S635" s="4"/>
      <c r="T635" s="4"/>
    </row>
    <row r="636" spans="12:20" x14ac:dyDescent="0.3">
      <c r="L636" s="4"/>
      <c r="M636" s="4"/>
      <c r="N636" s="4"/>
      <c r="O636" s="4"/>
      <c r="P636" s="4"/>
      <c r="Q636" s="4"/>
      <c r="R636" s="4"/>
      <c r="S636" s="4"/>
      <c r="T636" s="4"/>
    </row>
    <row r="637" spans="12:20" x14ac:dyDescent="0.3">
      <c r="L637" s="4"/>
      <c r="M637" s="4"/>
      <c r="N637" s="4"/>
      <c r="O637" s="4"/>
      <c r="P637" s="4"/>
      <c r="Q637" s="4"/>
      <c r="R637" s="4"/>
      <c r="S637" s="4"/>
      <c r="T637" s="4"/>
    </row>
    <row r="638" spans="12:20" x14ac:dyDescent="0.3">
      <c r="L638" s="4"/>
      <c r="M638" s="4"/>
      <c r="N638" s="4"/>
      <c r="O638" s="4"/>
      <c r="P638" s="4"/>
      <c r="Q638" s="4"/>
      <c r="R638" s="4"/>
      <c r="S638" s="4"/>
      <c r="T638" s="4"/>
    </row>
    <row r="639" spans="12:20" x14ac:dyDescent="0.3">
      <c r="L639" s="4"/>
      <c r="M639" s="4"/>
      <c r="N639" s="4"/>
      <c r="O639" s="4"/>
      <c r="P639" s="4"/>
      <c r="Q639" s="4"/>
      <c r="R639" s="4"/>
      <c r="S639" s="4"/>
      <c r="T639" s="4"/>
    </row>
    <row r="640" spans="12:20" x14ac:dyDescent="0.3">
      <c r="L640" s="4"/>
      <c r="M640" s="4"/>
      <c r="N640" s="4"/>
      <c r="O640" s="4"/>
      <c r="P640" s="4"/>
      <c r="Q640" s="4"/>
      <c r="R640" s="4"/>
      <c r="S640" s="4"/>
      <c r="T640" s="4"/>
    </row>
    <row r="641" spans="12:20" x14ac:dyDescent="0.3">
      <c r="L641" s="4"/>
      <c r="M641" s="4"/>
      <c r="N641" s="4"/>
      <c r="O641" s="4"/>
      <c r="P641" s="4"/>
      <c r="Q641" s="4"/>
      <c r="R641" s="4"/>
      <c r="S641" s="4"/>
      <c r="T641" s="4"/>
    </row>
    <row r="642" spans="12:20" x14ac:dyDescent="0.3">
      <c r="L642" s="4"/>
      <c r="M642" s="4"/>
      <c r="N642" s="4"/>
      <c r="O642" s="4"/>
      <c r="P642" s="4"/>
      <c r="Q642" s="4"/>
      <c r="R642" s="4"/>
      <c r="S642" s="4"/>
      <c r="T642" s="4"/>
    </row>
    <row r="643" spans="12:20" x14ac:dyDescent="0.3">
      <c r="L643" s="4"/>
      <c r="M643" s="4"/>
      <c r="N643" s="4"/>
      <c r="O643" s="4"/>
      <c r="P643" s="4"/>
      <c r="Q643" s="4"/>
      <c r="R643" s="4"/>
      <c r="S643" s="4"/>
      <c r="T643" s="4"/>
    </row>
    <row r="644" spans="12:20" x14ac:dyDescent="0.3">
      <c r="L644" s="4"/>
      <c r="M644" s="4"/>
      <c r="N644" s="4"/>
      <c r="O644" s="4"/>
      <c r="P644" s="4"/>
      <c r="Q644" s="4"/>
      <c r="R644" s="4"/>
      <c r="S644" s="4"/>
      <c r="T644" s="4"/>
    </row>
    <row r="645" spans="12:20" x14ac:dyDescent="0.3">
      <c r="L645" s="4"/>
      <c r="M645" s="4"/>
      <c r="N645" s="4"/>
      <c r="O645" s="4"/>
      <c r="P645" s="4"/>
      <c r="Q645" s="4"/>
      <c r="R645" s="4"/>
      <c r="S645" s="4"/>
      <c r="T645" s="4"/>
    </row>
    <row r="646" spans="12:20" x14ac:dyDescent="0.3">
      <c r="L646" s="4"/>
      <c r="M646" s="4"/>
      <c r="N646" s="4"/>
      <c r="O646" s="4"/>
      <c r="P646" s="4"/>
      <c r="Q646" s="4"/>
      <c r="R646" s="4"/>
      <c r="S646" s="4"/>
      <c r="T646" s="4"/>
    </row>
    <row r="647" spans="12:20" x14ac:dyDescent="0.3">
      <c r="L647" s="4"/>
      <c r="M647" s="4"/>
      <c r="N647" s="4"/>
      <c r="O647" s="4"/>
      <c r="P647" s="4"/>
      <c r="Q647" s="4"/>
      <c r="R647" s="4"/>
      <c r="S647" s="4"/>
      <c r="T647" s="4"/>
    </row>
    <row r="648" spans="12:20" x14ac:dyDescent="0.3">
      <c r="L648" s="4"/>
      <c r="M648" s="4"/>
      <c r="N648" s="4"/>
      <c r="O648" s="4"/>
      <c r="P648" s="4"/>
      <c r="Q648" s="4"/>
      <c r="R648" s="4"/>
      <c r="S648" s="4"/>
      <c r="T648" s="4"/>
    </row>
    <row r="649" spans="12:20" x14ac:dyDescent="0.3">
      <c r="L649" s="4"/>
      <c r="M649" s="4"/>
      <c r="N649" s="4"/>
      <c r="O649" s="4"/>
      <c r="P649" s="4"/>
      <c r="Q649" s="4"/>
      <c r="R649" s="4"/>
      <c r="S649" s="4"/>
      <c r="T649" s="4"/>
    </row>
    <row r="650" spans="12:20" x14ac:dyDescent="0.3">
      <c r="L650" s="4"/>
      <c r="M650" s="4"/>
      <c r="N650" s="4"/>
      <c r="O650" s="4"/>
      <c r="P650" s="4"/>
      <c r="Q650" s="4"/>
      <c r="R650" s="4"/>
      <c r="S650" s="4"/>
      <c r="T650" s="4"/>
    </row>
    <row r="651" spans="12:20" x14ac:dyDescent="0.3">
      <c r="L651" s="4"/>
      <c r="M651" s="4"/>
      <c r="N651" s="4"/>
      <c r="O651" s="4"/>
      <c r="P651" s="4"/>
      <c r="Q651" s="4"/>
      <c r="R651" s="4"/>
      <c r="S651" s="4"/>
      <c r="T651" s="4"/>
    </row>
    <row r="652" spans="12:20" x14ac:dyDescent="0.3">
      <c r="L652" s="4"/>
      <c r="M652" s="4"/>
      <c r="N652" s="4"/>
      <c r="O652" s="4"/>
      <c r="P652" s="4"/>
      <c r="Q652" s="4"/>
      <c r="R652" s="4"/>
      <c r="S652" s="4"/>
      <c r="T652" s="4"/>
    </row>
    <row r="653" spans="12:20" x14ac:dyDescent="0.3">
      <c r="L653" s="4"/>
      <c r="M653" s="4"/>
      <c r="N653" s="4"/>
      <c r="O653" s="4"/>
      <c r="P653" s="4"/>
      <c r="Q653" s="4"/>
      <c r="R653" s="4"/>
      <c r="S653" s="4"/>
      <c r="T653" s="4"/>
    </row>
    <row r="654" spans="12:20" x14ac:dyDescent="0.3">
      <c r="L654" s="4"/>
      <c r="M654" s="4"/>
      <c r="N654" s="4"/>
      <c r="O654" s="4"/>
      <c r="P654" s="4"/>
      <c r="Q654" s="4"/>
      <c r="R654" s="4"/>
      <c r="S654" s="4"/>
      <c r="T654" s="4"/>
    </row>
    <row r="655" spans="12:20" x14ac:dyDescent="0.3">
      <c r="L655" s="4"/>
      <c r="M655" s="4"/>
      <c r="N655" s="4"/>
      <c r="O655" s="4"/>
      <c r="P655" s="4"/>
      <c r="Q655" s="4"/>
      <c r="R655" s="4"/>
      <c r="S655" s="4"/>
      <c r="T655" s="4"/>
    </row>
    <row r="656" spans="12:20" x14ac:dyDescent="0.3">
      <c r="L656" s="4"/>
      <c r="M656" s="4"/>
      <c r="N656" s="4"/>
      <c r="O656" s="4"/>
      <c r="P656" s="4"/>
      <c r="Q656" s="4"/>
      <c r="R656" s="4"/>
      <c r="S656" s="4"/>
      <c r="T656" s="4"/>
    </row>
    <row r="657" spans="12:20" x14ac:dyDescent="0.3">
      <c r="L657" s="4"/>
      <c r="M657" s="4"/>
      <c r="N657" s="4"/>
      <c r="O657" s="4"/>
      <c r="P657" s="4"/>
      <c r="Q657" s="4"/>
      <c r="R657" s="4"/>
      <c r="S657" s="4"/>
      <c r="T657" s="4"/>
    </row>
    <row r="658" spans="12:20" x14ac:dyDescent="0.3">
      <c r="L658" s="4"/>
      <c r="M658" s="4"/>
      <c r="N658" s="4"/>
      <c r="O658" s="4"/>
      <c r="P658" s="4"/>
      <c r="Q658" s="4"/>
      <c r="R658" s="4"/>
      <c r="S658" s="4"/>
      <c r="T658" s="4"/>
    </row>
    <row r="659" spans="12:20" x14ac:dyDescent="0.3">
      <c r="L659" s="4"/>
      <c r="M659" s="4"/>
      <c r="N659" s="4"/>
      <c r="O659" s="4"/>
      <c r="P659" s="4"/>
      <c r="Q659" s="4"/>
      <c r="R659" s="4"/>
      <c r="S659" s="4"/>
      <c r="T659" s="4"/>
    </row>
    <row r="660" spans="12:20" x14ac:dyDescent="0.3">
      <c r="L660" s="4"/>
      <c r="M660" s="4"/>
      <c r="N660" s="4"/>
      <c r="O660" s="4"/>
      <c r="P660" s="4"/>
      <c r="Q660" s="4"/>
      <c r="R660" s="4"/>
      <c r="S660" s="4"/>
      <c r="T660" s="4"/>
    </row>
    <row r="661" spans="12:20" x14ac:dyDescent="0.3">
      <c r="L661" s="4"/>
      <c r="M661" s="4"/>
      <c r="N661" s="4"/>
      <c r="O661" s="4"/>
      <c r="P661" s="4"/>
      <c r="Q661" s="4"/>
      <c r="R661" s="4"/>
      <c r="S661" s="4"/>
      <c r="T661" s="4"/>
    </row>
    <row r="662" spans="12:20" x14ac:dyDescent="0.3">
      <c r="L662" s="4"/>
      <c r="M662" s="4"/>
      <c r="N662" s="4"/>
      <c r="O662" s="4"/>
      <c r="P662" s="4"/>
      <c r="Q662" s="4"/>
      <c r="R662" s="4"/>
      <c r="S662" s="4"/>
      <c r="T662" s="4"/>
    </row>
    <row r="663" spans="12:20" x14ac:dyDescent="0.3">
      <c r="L663" s="4"/>
      <c r="M663" s="4"/>
      <c r="N663" s="4"/>
      <c r="O663" s="4"/>
      <c r="P663" s="4"/>
      <c r="Q663" s="4"/>
      <c r="R663" s="4"/>
      <c r="S663" s="4"/>
      <c r="T663" s="4"/>
    </row>
    <row r="664" spans="12:20" x14ac:dyDescent="0.3">
      <c r="L664" s="4"/>
      <c r="M664" s="4"/>
      <c r="N664" s="4"/>
      <c r="O664" s="4"/>
      <c r="P664" s="4"/>
      <c r="Q664" s="4"/>
      <c r="R664" s="4"/>
      <c r="S664" s="4"/>
      <c r="T664" s="4"/>
    </row>
    <row r="665" spans="12:20" x14ac:dyDescent="0.3">
      <c r="L665" s="4"/>
      <c r="M665" s="4"/>
      <c r="N665" s="4"/>
      <c r="O665" s="4"/>
      <c r="P665" s="4"/>
      <c r="Q665" s="4"/>
      <c r="R665" s="4"/>
      <c r="S665" s="4"/>
      <c r="T665" s="4"/>
    </row>
    <row r="666" spans="12:20" x14ac:dyDescent="0.3">
      <c r="L666" s="4"/>
      <c r="M666" s="4"/>
      <c r="N666" s="4"/>
      <c r="O666" s="4"/>
      <c r="P666" s="4"/>
      <c r="Q666" s="4"/>
      <c r="R666" s="4"/>
      <c r="S666" s="4"/>
      <c r="T666" s="4"/>
    </row>
    <row r="667" spans="12:20" x14ac:dyDescent="0.3">
      <c r="L667" s="4"/>
      <c r="M667" s="4"/>
      <c r="N667" s="4"/>
      <c r="O667" s="4"/>
      <c r="P667" s="4"/>
      <c r="Q667" s="4"/>
      <c r="R667" s="4"/>
      <c r="S667" s="4"/>
      <c r="T667" s="4"/>
    </row>
    <row r="668" spans="12:20" x14ac:dyDescent="0.3">
      <c r="L668" s="4"/>
      <c r="M668" s="4"/>
      <c r="N668" s="4"/>
      <c r="O668" s="4"/>
      <c r="P668" s="4"/>
      <c r="Q668" s="4"/>
      <c r="R668" s="4"/>
      <c r="S668" s="4"/>
      <c r="T668" s="4"/>
    </row>
    <row r="669" spans="12:20" x14ac:dyDescent="0.3">
      <c r="L669" s="4"/>
      <c r="M669" s="4"/>
      <c r="N669" s="4"/>
      <c r="O669" s="4"/>
      <c r="P669" s="4"/>
      <c r="Q669" s="4"/>
      <c r="R669" s="4"/>
      <c r="S669" s="4"/>
      <c r="T669" s="4"/>
    </row>
    <row r="670" spans="12:20" x14ac:dyDescent="0.3">
      <c r="L670" s="4"/>
      <c r="M670" s="4"/>
      <c r="N670" s="4"/>
      <c r="O670" s="4"/>
      <c r="P670" s="4"/>
      <c r="Q670" s="4"/>
      <c r="R670" s="4"/>
      <c r="S670" s="4"/>
      <c r="T670" s="4"/>
    </row>
    <row r="671" spans="12:20" x14ac:dyDescent="0.3">
      <c r="L671" s="4"/>
      <c r="M671" s="4"/>
      <c r="N671" s="4"/>
      <c r="O671" s="4"/>
      <c r="P671" s="4"/>
      <c r="Q671" s="4"/>
      <c r="R671" s="4"/>
      <c r="S671" s="4"/>
      <c r="T671" s="4"/>
    </row>
    <row r="672" spans="12:20" x14ac:dyDescent="0.3">
      <c r="L672" s="4"/>
      <c r="M672" s="4"/>
      <c r="N672" s="4"/>
      <c r="O672" s="4"/>
      <c r="P672" s="4"/>
      <c r="Q672" s="4"/>
      <c r="R672" s="4"/>
      <c r="S672" s="4"/>
      <c r="T672" s="4"/>
    </row>
    <row r="673" spans="12:20" x14ac:dyDescent="0.3">
      <c r="L673" s="4"/>
      <c r="M673" s="4"/>
      <c r="N673" s="4"/>
      <c r="O673" s="4"/>
      <c r="P673" s="4"/>
      <c r="Q673" s="4"/>
      <c r="R673" s="4"/>
      <c r="S673" s="4"/>
      <c r="T673" s="4"/>
    </row>
    <row r="674" spans="12:20" x14ac:dyDescent="0.3">
      <c r="L674" s="4"/>
      <c r="M674" s="4"/>
      <c r="N674" s="4"/>
      <c r="O674" s="4"/>
      <c r="P674" s="4"/>
      <c r="Q674" s="4"/>
      <c r="R674" s="4"/>
      <c r="S674" s="4"/>
      <c r="T674" s="4"/>
    </row>
    <row r="675" spans="12:20" x14ac:dyDescent="0.3">
      <c r="L675" s="4"/>
      <c r="M675" s="4"/>
      <c r="N675" s="4"/>
      <c r="O675" s="4"/>
      <c r="P675" s="4"/>
      <c r="Q675" s="4"/>
      <c r="R675" s="4"/>
      <c r="S675" s="4"/>
      <c r="T675" s="4"/>
    </row>
    <row r="676" spans="12:20" x14ac:dyDescent="0.3">
      <c r="L676" s="4"/>
      <c r="M676" s="4"/>
      <c r="N676" s="4"/>
      <c r="O676" s="4"/>
      <c r="P676" s="4"/>
      <c r="Q676" s="4"/>
      <c r="R676" s="4"/>
      <c r="S676" s="4"/>
      <c r="T676" s="4"/>
    </row>
    <row r="677" spans="12:20" x14ac:dyDescent="0.3">
      <c r="L677" s="4"/>
      <c r="M677" s="4"/>
      <c r="N677" s="4"/>
      <c r="O677" s="4"/>
      <c r="P677" s="4"/>
      <c r="Q677" s="4"/>
      <c r="R677" s="4"/>
      <c r="S677" s="4"/>
      <c r="T677" s="4"/>
    </row>
    <row r="678" spans="12:20" x14ac:dyDescent="0.3">
      <c r="L678" s="4"/>
      <c r="M678" s="4"/>
      <c r="N678" s="4"/>
      <c r="O678" s="4"/>
      <c r="P678" s="4"/>
      <c r="Q678" s="4"/>
      <c r="R678" s="4"/>
      <c r="S678" s="4"/>
      <c r="T678" s="4"/>
    </row>
    <row r="679" spans="12:20" x14ac:dyDescent="0.3">
      <c r="L679" s="4"/>
      <c r="M679" s="4"/>
      <c r="N679" s="4"/>
      <c r="O679" s="4"/>
      <c r="P679" s="4"/>
      <c r="Q679" s="4"/>
      <c r="R679" s="4"/>
      <c r="S679" s="4"/>
      <c r="T679" s="4"/>
    </row>
    <row r="680" spans="12:20" x14ac:dyDescent="0.3">
      <c r="L680" s="4"/>
      <c r="M680" s="4"/>
      <c r="N680" s="4"/>
      <c r="O680" s="4"/>
      <c r="P680" s="4"/>
      <c r="Q680" s="4"/>
      <c r="R680" s="4"/>
      <c r="S680" s="4"/>
      <c r="T680" s="4"/>
    </row>
    <row r="681" spans="12:20" x14ac:dyDescent="0.3">
      <c r="L681" s="4"/>
      <c r="M681" s="4"/>
      <c r="N681" s="4"/>
      <c r="O681" s="4"/>
      <c r="P681" s="4"/>
      <c r="Q681" s="4"/>
      <c r="R681" s="4"/>
      <c r="S681" s="4"/>
      <c r="T681" s="4"/>
    </row>
    <row r="682" spans="12:20" x14ac:dyDescent="0.3">
      <c r="L682" s="4"/>
      <c r="M682" s="4"/>
      <c r="N682" s="4"/>
      <c r="O682" s="4"/>
      <c r="P682" s="4"/>
      <c r="Q682" s="4"/>
      <c r="R682" s="4"/>
      <c r="S682" s="4"/>
      <c r="T682" s="4"/>
    </row>
    <row r="683" spans="12:20" x14ac:dyDescent="0.3">
      <c r="L683" s="4"/>
      <c r="M683" s="4"/>
      <c r="N683" s="4"/>
      <c r="O683" s="4"/>
      <c r="P683" s="4"/>
      <c r="Q683" s="4"/>
      <c r="R683" s="4"/>
      <c r="S683" s="4"/>
      <c r="T683" s="4"/>
    </row>
    <row r="684" spans="12:20" x14ac:dyDescent="0.3">
      <c r="L684" s="4"/>
      <c r="M684" s="4"/>
      <c r="N684" s="4"/>
      <c r="O684" s="4"/>
      <c r="P684" s="4"/>
      <c r="Q684" s="4"/>
      <c r="R684" s="4"/>
      <c r="S684" s="4"/>
      <c r="T684" s="4"/>
    </row>
    <row r="685" spans="12:20" x14ac:dyDescent="0.3">
      <c r="L685" s="4"/>
      <c r="M685" s="4"/>
      <c r="N685" s="4"/>
      <c r="O685" s="4"/>
      <c r="P685" s="4"/>
      <c r="Q685" s="4"/>
      <c r="R685" s="4"/>
      <c r="S685" s="4"/>
      <c r="T685" s="4"/>
    </row>
    <row r="686" spans="12:20" x14ac:dyDescent="0.3">
      <c r="L686" s="4"/>
      <c r="M686" s="4"/>
      <c r="N686" s="4"/>
      <c r="O686" s="4"/>
      <c r="P686" s="4"/>
      <c r="Q686" s="4"/>
      <c r="R686" s="4"/>
      <c r="S686" s="4"/>
      <c r="T686" s="4"/>
    </row>
    <row r="687" spans="12:20" x14ac:dyDescent="0.3">
      <c r="L687" s="4"/>
      <c r="M687" s="4"/>
      <c r="N687" s="4"/>
      <c r="O687" s="4"/>
      <c r="P687" s="4"/>
      <c r="Q687" s="4"/>
      <c r="R687" s="4"/>
      <c r="S687" s="4"/>
      <c r="T687" s="4"/>
    </row>
    <row r="688" spans="12:20" x14ac:dyDescent="0.3">
      <c r="L688" s="4"/>
      <c r="M688" s="4"/>
      <c r="N688" s="4"/>
      <c r="O688" s="4"/>
      <c r="P688" s="4"/>
      <c r="Q688" s="4"/>
      <c r="R688" s="4"/>
      <c r="S688" s="4"/>
      <c r="T688" s="4"/>
    </row>
    <row r="689" spans="12:20" x14ac:dyDescent="0.3">
      <c r="L689" s="4"/>
      <c r="M689" s="4"/>
      <c r="N689" s="4"/>
      <c r="O689" s="4"/>
      <c r="P689" s="4"/>
      <c r="Q689" s="4"/>
      <c r="R689" s="4"/>
      <c r="S689" s="4"/>
      <c r="T689" s="4"/>
    </row>
    <row r="690" spans="12:20" x14ac:dyDescent="0.3">
      <c r="L690" s="4"/>
      <c r="M690" s="4"/>
      <c r="N690" s="4"/>
      <c r="O690" s="4"/>
      <c r="P690" s="4"/>
      <c r="Q690" s="4"/>
      <c r="R690" s="4"/>
      <c r="S690" s="4"/>
      <c r="T690" s="4"/>
    </row>
    <row r="691" spans="12:20" x14ac:dyDescent="0.3">
      <c r="L691" s="4"/>
      <c r="M691" s="4"/>
      <c r="N691" s="4"/>
      <c r="O691" s="4"/>
      <c r="P691" s="4"/>
      <c r="Q691" s="4"/>
      <c r="R691" s="4"/>
      <c r="S691" s="4"/>
      <c r="T691" s="4"/>
    </row>
    <row r="692" spans="12:20" x14ac:dyDescent="0.3">
      <c r="L692" s="4"/>
      <c r="M692" s="4"/>
      <c r="N692" s="4"/>
      <c r="O692" s="4"/>
      <c r="P692" s="4"/>
      <c r="Q692" s="4"/>
      <c r="R692" s="4"/>
      <c r="S692" s="4"/>
      <c r="T692" s="4"/>
    </row>
    <row r="693" spans="12:20" x14ac:dyDescent="0.3">
      <c r="L693" s="4"/>
      <c r="M693" s="4"/>
      <c r="N693" s="4"/>
      <c r="O693" s="4"/>
      <c r="P693" s="4"/>
      <c r="Q693" s="4"/>
      <c r="R693" s="4"/>
      <c r="S693" s="4"/>
      <c r="T693" s="4"/>
    </row>
    <row r="694" spans="12:20" x14ac:dyDescent="0.3">
      <c r="L694" s="4"/>
      <c r="M694" s="4"/>
      <c r="N694" s="4"/>
      <c r="O694" s="4"/>
      <c r="P694" s="4"/>
      <c r="Q694" s="4"/>
      <c r="R694" s="4"/>
      <c r="S694" s="4"/>
      <c r="T694" s="4"/>
    </row>
    <row r="695" spans="12:20" x14ac:dyDescent="0.3">
      <c r="L695" s="4"/>
      <c r="M695" s="4"/>
      <c r="N695" s="4"/>
      <c r="O695" s="4"/>
      <c r="P695" s="4"/>
      <c r="Q695" s="4"/>
      <c r="R695" s="4"/>
      <c r="S695" s="4"/>
      <c r="T695" s="4"/>
    </row>
    <row r="696" spans="12:20" x14ac:dyDescent="0.3">
      <c r="L696" s="4"/>
      <c r="M696" s="4"/>
      <c r="N696" s="4"/>
      <c r="O696" s="4"/>
      <c r="P696" s="4"/>
      <c r="Q696" s="4"/>
      <c r="R696" s="4"/>
      <c r="S696" s="4"/>
      <c r="T696" s="4"/>
    </row>
    <row r="697" spans="12:20" x14ac:dyDescent="0.3">
      <c r="L697" s="4"/>
      <c r="M697" s="4"/>
      <c r="N697" s="4"/>
      <c r="O697" s="4"/>
      <c r="P697" s="4"/>
      <c r="Q697" s="4"/>
      <c r="R697" s="4"/>
      <c r="S697" s="4"/>
      <c r="T697" s="4"/>
    </row>
    <row r="698" spans="12:20" x14ac:dyDescent="0.3">
      <c r="L698" s="4"/>
      <c r="M698" s="4"/>
      <c r="N698" s="4"/>
      <c r="O698" s="4"/>
      <c r="P698" s="4"/>
      <c r="Q698" s="4"/>
      <c r="R698" s="4"/>
      <c r="S698" s="4"/>
      <c r="T698" s="4"/>
    </row>
    <row r="699" spans="12:20" x14ac:dyDescent="0.3">
      <c r="L699" s="4"/>
      <c r="M699" s="4"/>
      <c r="N699" s="4"/>
      <c r="O699" s="4"/>
      <c r="P699" s="4"/>
      <c r="Q699" s="4"/>
      <c r="R699" s="4"/>
      <c r="S699" s="4"/>
      <c r="T699" s="4"/>
    </row>
    <row r="700" spans="12:20" x14ac:dyDescent="0.3">
      <c r="L700" s="4"/>
      <c r="M700" s="4"/>
      <c r="N700" s="4"/>
      <c r="O700" s="4"/>
      <c r="P700" s="4"/>
      <c r="Q700" s="4"/>
      <c r="R700" s="4"/>
      <c r="S700" s="4"/>
      <c r="T700" s="4"/>
    </row>
    <row r="701" spans="12:20" x14ac:dyDescent="0.3">
      <c r="L701" s="4"/>
      <c r="M701" s="4"/>
      <c r="N701" s="4"/>
      <c r="O701" s="4"/>
      <c r="P701" s="4"/>
      <c r="Q701" s="4"/>
      <c r="R701" s="4"/>
      <c r="S701" s="4"/>
      <c r="T701" s="4"/>
    </row>
    <row r="702" spans="12:20" x14ac:dyDescent="0.3">
      <c r="L702" s="4"/>
      <c r="M702" s="4"/>
      <c r="N702" s="4"/>
      <c r="O702" s="4"/>
      <c r="P702" s="4"/>
      <c r="Q702" s="4"/>
      <c r="R702" s="4"/>
      <c r="S702" s="4"/>
      <c r="T702" s="4"/>
    </row>
    <row r="703" spans="12:20" x14ac:dyDescent="0.3">
      <c r="L703" s="4"/>
      <c r="M703" s="4"/>
      <c r="N703" s="4"/>
      <c r="O703" s="4"/>
      <c r="P703" s="4"/>
      <c r="Q703" s="4"/>
      <c r="R703" s="4"/>
      <c r="S703" s="4"/>
      <c r="T703" s="4"/>
    </row>
    <row r="704" spans="12:20" x14ac:dyDescent="0.3">
      <c r="L704" s="4"/>
      <c r="M704" s="4"/>
      <c r="N704" s="4"/>
      <c r="O704" s="4"/>
      <c r="P704" s="4"/>
      <c r="Q704" s="4"/>
      <c r="R704" s="4"/>
      <c r="S704" s="4"/>
      <c r="T704" s="4"/>
    </row>
    <row r="705" spans="12:20" x14ac:dyDescent="0.3">
      <c r="L705" s="4"/>
      <c r="M705" s="4"/>
      <c r="N705" s="4"/>
      <c r="O705" s="4"/>
      <c r="P705" s="4"/>
      <c r="Q705" s="4"/>
      <c r="R705" s="4"/>
      <c r="S705" s="4"/>
      <c r="T705" s="4"/>
    </row>
    <row r="706" spans="12:20" x14ac:dyDescent="0.3">
      <c r="L706" s="4"/>
      <c r="M706" s="4"/>
      <c r="N706" s="4"/>
      <c r="O706" s="4"/>
      <c r="P706" s="4"/>
      <c r="Q706" s="4"/>
      <c r="R706" s="4"/>
      <c r="S706" s="4"/>
      <c r="T706" s="4"/>
    </row>
    <row r="707" spans="12:20" x14ac:dyDescent="0.3">
      <c r="L707" s="4"/>
      <c r="M707" s="4"/>
      <c r="N707" s="4"/>
      <c r="O707" s="4"/>
      <c r="P707" s="4"/>
      <c r="Q707" s="4"/>
      <c r="R707" s="4"/>
      <c r="S707" s="4"/>
      <c r="T707" s="4"/>
    </row>
    <row r="708" spans="12:20" x14ac:dyDescent="0.3">
      <c r="L708" s="4"/>
      <c r="M708" s="4"/>
      <c r="N708" s="4"/>
      <c r="O708" s="4"/>
      <c r="P708" s="4"/>
      <c r="Q708" s="4"/>
      <c r="R708" s="4"/>
      <c r="S708" s="4"/>
      <c r="T708" s="4"/>
    </row>
    <row r="709" spans="12:20" x14ac:dyDescent="0.3">
      <c r="L709" s="4"/>
      <c r="M709" s="4"/>
      <c r="N709" s="4"/>
      <c r="O709" s="4"/>
      <c r="P709" s="4"/>
      <c r="Q709" s="4"/>
      <c r="R709" s="4"/>
      <c r="S709" s="4"/>
      <c r="T709" s="4"/>
    </row>
    <row r="710" spans="12:20" x14ac:dyDescent="0.3">
      <c r="L710" s="4"/>
      <c r="M710" s="4"/>
      <c r="N710" s="4"/>
      <c r="O710" s="4"/>
      <c r="P710" s="4"/>
      <c r="Q710" s="4"/>
      <c r="R710" s="4"/>
      <c r="S710" s="4"/>
      <c r="T710" s="4"/>
    </row>
    <row r="711" spans="12:20" x14ac:dyDescent="0.3">
      <c r="L711" s="4"/>
      <c r="M711" s="4"/>
      <c r="N711" s="4"/>
      <c r="O711" s="4"/>
      <c r="P711" s="4"/>
      <c r="Q711" s="4"/>
      <c r="R711" s="4"/>
      <c r="S711" s="4"/>
      <c r="T711" s="4"/>
    </row>
    <row r="712" spans="12:20" x14ac:dyDescent="0.3">
      <c r="L712" s="4"/>
      <c r="M712" s="4"/>
      <c r="N712" s="4"/>
      <c r="O712" s="4"/>
      <c r="P712" s="4"/>
      <c r="Q712" s="4"/>
      <c r="R712" s="4"/>
      <c r="S712" s="4"/>
      <c r="T712" s="4"/>
    </row>
    <row r="713" spans="12:20" x14ac:dyDescent="0.3">
      <c r="L713" s="4"/>
      <c r="M713" s="4"/>
      <c r="N713" s="4"/>
      <c r="O713" s="4"/>
      <c r="P713" s="4"/>
      <c r="Q713" s="4"/>
      <c r="R713" s="4"/>
      <c r="S713" s="4"/>
      <c r="T713" s="4"/>
    </row>
    <row r="714" spans="12:20" x14ac:dyDescent="0.3">
      <c r="L714" s="4"/>
      <c r="M714" s="4"/>
      <c r="N714" s="4"/>
      <c r="O714" s="4"/>
      <c r="P714" s="4"/>
      <c r="Q714" s="4"/>
      <c r="R714" s="4"/>
      <c r="S714" s="4"/>
      <c r="T714" s="4"/>
    </row>
    <row r="715" spans="12:20" x14ac:dyDescent="0.3">
      <c r="L715" s="4"/>
      <c r="M715" s="4"/>
      <c r="N715" s="4"/>
      <c r="O715" s="4"/>
      <c r="P715" s="4"/>
      <c r="Q715" s="4"/>
      <c r="R715" s="4"/>
      <c r="S715" s="4"/>
      <c r="T715" s="4"/>
    </row>
    <row r="716" spans="12:20" x14ac:dyDescent="0.3">
      <c r="L716" s="4"/>
      <c r="M716" s="4"/>
      <c r="N716" s="4"/>
      <c r="O716" s="4"/>
      <c r="P716" s="4"/>
      <c r="Q716" s="4"/>
      <c r="R716" s="4"/>
      <c r="S716" s="4"/>
      <c r="T716" s="4"/>
    </row>
    <row r="717" spans="12:20" x14ac:dyDescent="0.3">
      <c r="L717" s="4"/>
      <c r="M717" s="4"/>
      <c r="N717" s="4"/>
      <c r="O717" s="4"/>
      <c r="P717" s="4"/>
      <c r="Q717" s="4"/>
      <c r="R717" s="4"/>
      <c r="S717" s="4"/>
      <c r="T717" s="4"/>
    </row>
    <row r="718" spans="12:20" x14ac:dyDescent="0.3">
      <c r="L718" s="4"/>
      <c r="M718" s="4"/>
      <c r="N718" s="4"/>
      <c r="O718" s="4"/>
      <c r="P718" s="4"/>
      <c r="Q718" s="4"/>
      <c r="R718" s="4"/>
      <c r="S718" s="4"/>
      <c r="T718" s="4"/>
    </row>
    <row r="719" spans="12:20" x14ac:dyDescent="0.3">
      <c r="L719" s="4"/>
      <c r="M719" s="4"/>
      <c r="N719" s="4"/>
      <c r="O719" s="4"/>
      <c r="P719" s="4"/>
      <c r="Q719" s="4"/>
      <c r="R719" s="4"/>
      <c r="S719" s="4"/>
      <c r="T719" s="4"/>
    </row>
    <row r="720" spans="12:20" x14ac:dyDescent="0.3">
      <c r="L720" s="4"/>
      <c r="M720" s="4"/>
      <c r="N720" s="4"/>
      <c r="O720" s="4"/>
      <c r="P720" s="4"/>
      <c r="Q720" s="4"/>
      <c r="R720" s="4"/>
      <c r="S720" s="4"/>
      <c r="T720" s="4"/>
    </row>
    <row r="721" spans="12:20" x14ac:dyDescent="0.3">
      <c r="L721" s="4"/>
      <c r="M721" s="4"/>
      <c r="N721" s="4"/>
      <c r="O721" s="4"/>
      <c r="P721" s="4"/>
      <c r="Q721" s="4"/>
      <c r="R721" s="4"/>
      <c r="S721" s="4"/>
      <c r="T721" s="4"/>
    </row>
    <row r="722" spans="12:20" x14ac:dyDescent="0.3">
      <c r="L722" s="4"/>
      <c r="M722" s="4"/>
      <c r="N722" s="4"/>
      <c r="O722" s="4"/>
      <c r="P722" s="4"/>
      <c r="Q722" s="4"/>
      <c r="R722" s="4"/>
      <c r="S722" s="4"/>
      <c r="T722" s="4"/>
    </row>
    <row r="723" spans="12:20" x14ac:dyDescent="0.3">
      <c r="L723" s="4"/>
      <c r="M723" s="4"/>
      <c r="N723" s="4"/>
      <c r="O723" s="4"/>
      <c r="P723" s="4"/>
      <c r="Q723" s="4"/>
      <c r="R723" s="4"/>
      <c r="S723" s="4"/>
      <c r="T723" s="4"/>
    </row>
    <row r="724" spans="12:20" x14ac:dyDescent="0.3">
      <c r="L724" s="4"/>
      <c r="M724" s="4"/>
      <c r="N724" s="4"/>
      <c r="O724" s="4"/>
      <c r="P724" s="4"/>
      <c r="Q724" s="4"/>
      <c r="R724" s="4"/>
      <c r="S724" s="4"/>
      <c r="T724" s="4"/>
    </row>
    <row r="725" spans="12:20" x14ac:dyDescent="0.3">
      <c r="L725" s="4"/>
      <c r="M725" s="4"/>
      <c r="N725" s="4"/>
      <c r="O725" s="4"/>
      <c r="P725" s="4"/>
      <c r="Q725" s="4"/>
      <c r="R725" s="4"/>
      <c r="S725" s="4"/>
      <c r="T725" s="4"/>
    </row>
    <row r="726" spans="12:20" x14ac:dyDescent="0.3">
      <c r="L726" s="4"/>
      <c r="M726" s="4"/>
      <c r="N726" s="4"/>
      <c r="O726" s="4"/>
      <c r="P726" s="4"/>
      <c r="Q726" s="4"/>
      <c r="R726" s="4"/>
      <c r="S726" s="4"/>
      <c r="T726" s="4"/>
    </row>
    <row r="727" spans="12:20" x14ac:dyDescent="0.3">
      <c r="L727" s="4"/>
      <c r="M727" s="4"/>
      <c r="N727" s="4"/>
      <c r="O727" s="4"/>
      <c r="P727" s="4"/>
      <c r="Q727" s="4"/>
      <c r="R727" s="4"/>
      <c r="S727" s="4"/>
      <c r="T727" s="4"/>
    </row>
    <row r="728" spans="12:20" x14ac:dyDescent="0.3">
      <c r="L728" s="4"/>
      <c r="M728" s="4"/>
      <c r="N728" s="4"/>
      <c r="O728" s="4"/>
      <c r="P728" s="4"/>
      <c r="Q728" s="4"/>
      <c r="R728" s="4"/>
      <c r="S728" s="4"/>
      <c r="T728" s="4"/>
    </row>
    <row r="729" spans="12:20" x14ac:dyDescent="0.3">
      <c r="L729" s="4"/>
      <c r="M729" s="4"/>
      <c r="N729" s="4"/>
      <c r="O729" s="4"/>
      <c r="P729" s="4"/>
      <c r="Q729" s="4"/>
      <c r="R729" s="4"/>
      <c r="S729" s="4"/>
      <c r="T729" s="4"/>
    </row>
    <row r="730" spans="12:20" x14ac:dyDescent="0.3">
      <c r="L730" s="4"/>
      <c r="M730" s="4"/>
      <c r="N730" s="4"/>
      <c r="O730" s="4"/>
      <c r="P730" s="4"/>
      <c r="Q730" s="4"/>
      <c r="R730" s="4"/>
      <c r="S730" s="4"/>
      <c r="T730" s="4"/>
    </row>
    <row r="731" spans="12:20" x14ac:dyDescent="0.3">
      <c r="L731" s="4"/>
      <c r="M731" s="4"/>
      <c r="N731" s="4"/>
      <c r="O731" s="4"/>
      <c r="P731" s="4"/>
      <c r="Q731" s="4"/>
      <c r="R731" s="4"/>
      <c r="S731" s="4"/>
      <c r="T731" s="4"/>
    </row>
    <row r="732" spans="12:20" x14ac:dyDescent="0.3">
      <c r="L732" s="4"/>
      <c r="M732" s="4"/>
      <c r="N732" s="4"/>
      <c r="O732" s="4"/>
      <c r="P732" s="4"/>
      <c r="Q732" s="4"/>
      <c r="R732" s="4"/>
      <c r="S732" s="4"/>
      <c r="T732" s="4"/>
    </row>
    <row r="733" spans="12:20" x14ac:dyDescent="0.3">
      <c r="L733" s="4"/>
      <c r="M733" s="4"/>
      <c r="N733" s="4"/>
      <c r="O733" s="4"/>
      <c r="P733" s="4"/>
      <c r="Q733" s="4"/>
      <c r="R733" s="4"/>
      <c r="S733" s="4"/>
      <c r="T733" s="4"/>
    </row>
    <row r="734" spans="12:20" x14ac:dyDescent="0.3">
      <c r="L734" s="4"/>
      <c r="M734" s="4"/>
      <c r="N734" s="4"/>
      <c r="O734" s="4"/>
      <c r="P734" s="4"/>
      <c r="Q734" s="4"/>
      <c r="R734" s="4"/>
      <c r="S734" s="4"/>
      <c r="T734" s="4"/>
    </row>
    <row r="735" spans="12:20" x14ac:dyDescent="0.3">
      <c r="L735" s="4"/>
      <c r="M735" s="4"/>
      <c r="N735" s="4"/>
      <c r="O735" s="4"/>
      <c r="P735" s="4"/>
      <c r="Q735" s="4"/>
      <c r="R735" s="4"/>
      <c r="S735" s="4"/>
      <c r="T735" s="4"/>
    </row>
    <row r="736" spans="12:20" x14ac:dyDescent="0.3">
      <c r="L736" s="4"/>
      <c r="M736" s="4"/>
      <c r="N736" s="4"/>
      <c r="O736" s="4"/>
      <c r="P736" s="4"/>
      <c r="Q736" s="4"/>
      <c r="R736" s="4"/>
      <c r="S736" s="4"/>
      <c r="T736" s="4"/>
    </row>
    <row r="737" spans="12:20" x14ac:dyDescent="0.3">
      <c r="L737" s="4"/>
      <c r="M737" s="4"/>
      <c r="N737" s="4"/>
      <c r="O737" s="4"/>
      <c r="P737" s="4"/>
      <c r="Q737" s="4"/>
      <c r="R737" s="4"/>
      <c r="S737" s="4"/>
      <c r="T737" s="4"/>
    </row>
    <row r="738" spans="12:20" x14ac:dyDescent="0.3">
      <c r="L738" s="4"/>
      <c r="M738" s="4"/>
      <c r="N738" s="4"/>
      <c r="O738" s="4"/>
      <c r="P738" s="4"/>
      <c r="Q738" s="4"/>
      <c r="R738" s="4"/>
      <c r="S738" s="4"/>
      <c r="T738" s="4"/>
    </row>
    <row r="739" spans="12:20" x14ac:dyDescent="0.3">
      <c r="L739" s="4"/>
      <c r="M739" s="4"/>
      <c r="N739" s="4"/>
      <c r="O739" s="4"/>
      <c r="P739" s="4"/>
      <c r="Q739" s="4"/>
      <c r="R739" s="4"/>
      <c r="S739" s="4"/>
      <c r="T739" s="4"/>
    </row>
    <row r="740" spans="12:20" x14ac:dyDescent="0.3">
      <c r="L740" s="4"/>
      <c r="M740" s="4"/>
      <c r="N740" s="4"/>
      <c r="O740" s="4"/>
      <c r="P740" s="4"/>
      <c r="Q740" s="4"/>
      <c r="R740" s="4"/>
      <c r="S740" s="4"/>
      <c r="T740" s="4"/>
    </row>
    <row r="741" spans="12:20" x14ac:dyDescent="0.3">
      <c r="L741" s="4"/>
      <c r="M741" s="4"/>
      <c r="N741" s="4"/>
      <c r="O741" s="4"/>
      <c r="P741" s="4"/>
      <c r="Q741" s="4"/>
      <c r="R741" s="4"/>
      <c r="S741" s="4"/>
      <c r="T741" s="4"/>
    </row>
    <row r="742" spans="12:20" x14ac:dyDescent="0.3">
      <c r="L742" s="4"/>
      <c r="M742" s="4"/>
      <c r="N742" s="4"/>
      <c r="O742" s="4"/>
      <c r="P742" s="4"/>
      <c r="Q742" s="4"/>
      <c r="R742" s="4"/>
      <c r="S742" s="4"/>
      <c r="T742" s="4"/>
    </row>
    <row r="743" spans="12:20" x14ac:dyDescent="0.3">
      <c r="L743" s="4"/>
      <c r="M743" s="4"/>
      <c r="N743" s="4"/>
      <c r="O743" s="4"/>
      <c r="P743" s="4"/>
      <c r="Q743" s="4"/>
      <c r="R743" s="4"/>
      <c r="S743" s="4"/>
      <c r="T743" s="4"/>
    </row>
    <row r="744" spans="12:20" x14ac:dyDescent="0.3">
      <c r="L744" s="4"/>
      <c r="M744" s="4"/>
      <c r="N744" s="4"/>
      <c r="O744" s="4"/>
      <c r="P744" s="4"/>
      <c r="Q744" s="4"/>
      <c r="R744" s="4"/>
      <c r="S744" s="4"/>
      <c r="T744" s="4"/>
    </row>
    <row r="745" spans="12:20" x14ac:dyDescent="0.3">
      <c r="L745" s="4"/>
      <c r="M745" s="4"/>
      <c r="N745" s="4"/>
      <c r="O745" s="4"/>
      <c r="P745" s="4"/>
      <c r="Q745" s="4"/>
      <c r="R745" s="4"/>
      <c r="S745" s="4"/>
      <c r="T745" s="4"/>
    </row>
    <row r="746" spans="12:20" x14ac:dyDescent="0.3">
      <c r="L746" s="4"/>
      <c r="M746" s="4"/>
      <c r="N746" s="4"/>
      <c r="O746" s="4"/>
      <c r="P746" s="4"/>
      <c r="Q746" s="4"/>
      <c r="R746" s="4"/>
      <c r="S746" s="4"/>
      <c r="T746" s="4"/>
    </row>
    <row r="747" spans="12:20" x14ac:dyDescent="0.3">
      <c r="L747" s="4"/>
      <c r="M747" s="4"/>
      <c r="N747" s="4"/>
      <c r="O747" s="4"/>
      <c r="P747" s="4"/>
      <c r="Q747" s="4"/>
      <c r="R747" s="4"/>
      <c r="S747" s="4"/>
      <c r="T747" s="4"/>
    </row>
    <row r="748" spans="12:20" x14ac:dyDescent="0.3">
      <c r="L748" s="4"/>
      <c r="M748" s="4"/>
      <c r="N748" s="4"/>
      <c r="O748" s="4"/>
      <c r="P748" s="4"/>
      <c r="Q748" s="4"/>
      <c r="R748" s="4"/>
      <c r="S748" s="4"/>
      <c r="T748" s="4"/>
    </row>
    <row r="749" spans="12:20" x14ac:dyDescent="0.3">
      <c r="L749" s="4"/>
      <c r="M749" s="4"/>
      <c r="N749" s="4"/>
      <c r="O749" s="4"/>
      <c r="P749" s="4"/>
      <c r="Q749" s="4"/>
      <c r="R749" s="4"/>
      <c r="S749" s="4"/>
      <c r="T749" s="4"/>
    </row>
    <row r="750" spans="12:20" x14ac:dyDescent="0.3">
      <c r="L750" s="4"/>
      <c r="M750" s="4"/>
      <c r="N750" s="4"/>
      <c r="O750" s="4"/>
      <c r="P750" s="4"/>
      <c r="Q750" s="4"/>
      <c r="R750" s="4"/>
      <c r="S750" s="4"/>
      <c r="T750" s="4"/>
    </row>
    <row r="751" spans="12:20" x14ac:dyDescent="0.3">
      <c r="L751" s="4"/>
      <c r="M751" s="4"/>
      <c r="N751" s="4"/>
      <c r="O751" s="4"/>
      <c r="P751" s="4"/>
      <c r="Q751" s="4"/>
      <c r="R751" s="4"/>
      <c r="S751" s="4"/>
      <c r="T751" s="4"/>
    </row>
    <row r="752" spans="12:20" x14ac:dyDescent="0.3">
      <c r="L752" s="4"/>
      <c r="M752" s="4"/>
      <c r="N752" s="4"/>
      <c r="O752" s="4"/>
      <c r="P752" s="4"/>
      <c r="Q752" s="4"/>
      <c r="R752" s="4"/>
      <c r="S752" s="4"/>
      <c r="T752" s="4"/>
    </row>
    <row r="753" spans="12:20" x14ac:dyDescent="0.3">
      <c r="L753" s="4"/>
      <c r="M753" s="4"/>
      <c r="N753" s="4"/>
      <c r="O753" s="4"/>
      <c r="P753" s="4"/>
      <c r="Q753" s="4"/>
      <c r="R753" s="4"/>
      <c r="S753" s="4"/>
      <c r="T753" s="4"/>
    </row>
    <row r="754" spans="12:20" x14ac:dyDescent="0.3">
      <c r="L754" s="4"/>
      <c r="M754" s="4"/>
      <c r="N754" s="4"/>
      <c r="O754" s="4"/>
      <c r="P754" s="4"/>
      <c r="Q754" s="4"/>
      <c r="R754" s="4"/>
      <c r="S754" s="4"/>
      <c r="T754" s="4"/>
    </row>
    <row r="755" spans="12:20" x14ac:dyDescent="0.3">
      <c r="L755" s="4"/>
      <c r="M755" s="4"/>
      <c r="N755" s="4"/>
      <c r="O755" s="4"/>
      <c r="P755" s="4"/>
      <c r="Q755" s="4"/>
      <c r="R755" s="4"/>
      <c r="S755" s="4"/>
      <c r="T755" s="4"/>
    </row>
    <row r="756" spans="12:20" x14ac:dyDescent="0.3">
      <c r="L756" s="4"/>
      <c r="M756" s="4"/>
      <c r="N756" s="4"/>
      <c r="O756" s="4"/>
      <c r="P756" s="4"/>
      <c r="Q756" s="4"/>
      <c r="R756" s="4"/>
      <c r="S756" s="4"/>
      <c r="T756" s="4"/>
    </row>
    <row r="757" spans="12:20" x14ac:dyDescent="0.3">
      <c r="L757" s="4"/>
      <c r="M757" s="4"/>
      <c r="N757" s="4"/>
      <c r="O757" s="4"/>
      <c r="P757" s="4"/>
      <c r="Q757" s="4"/>
      <c r="R757" s="4"/>
      <c r="S757" s="4"/>
      <c r="T757" s="4"/>
    </row>
    <row r="758" spans="12:20" x14ac:dyDescent="0.3">
      <c r="L758" s="4"/>
      <c r="M758" s="4"/>
      <c r="N758" s="4"/>
      <c r="O758" s="4"/>
      <c r="P758" s="4"/>
      <c r="Q758" s="4"/>
      <c r="R758" s="4"/>
      <c r="S758" s="4"/>
      <c r="T758" s="4"/>
    </row>
    <row r="759" spans="12:20" x14ac:dyDescent="0.3">
      <c r="L759" s="4"/>
      <c r="M759" s="4"/>
      <c r="N759" s="4"/>
      <c r="O759" s="4"/>
      <c r="P759" s="4"/>
      <c r="Q759" s="4"/>
      <c r="R759" s="4"/>
      <c r="S759" s="4"/>
      <c r="T759" s="4"/>
    </row>
    <row r="760" spans="12:20" x14ac:dyDescent="0.3">
      <c r="L760" s="4"/>
      <c r="M760" s="4"/>
      <c r="N760" s="4"/>
      <c r="O760" s="4"/>
      <c r="P760" s="4"/>
      <c r="Q760" s="4"/>
      <c r="R760" s="4"/>
      <c r="S760" s="4"/>
      <c r="T760" s="4"/>
    </row>
    <row r="761" spans="12:20" x14ac:dyDescent="0.3">
      <c r="L761" s="4"/>
      <c r="M761" s="4"/>
      <c r="N761" s="4"/>
      <c r="O761" s="4"/>
      <c r="P761" s="4"/>
      <c r="Q761" s="4"/>
      <c r="R761" s="4"/>
      <c r="S761" s="4"/>
      <c r="T761" s="4"/>
    </row>
    <row r="762" spans="12:20" x14ac:dyDescent="0.3">
      <c r="L762" s="4"/>
      <c r="M762" s="4"/>
      <c r="N762" s="4"/>
      <c r="O762" s="4"/>
      <c r="P762" s="4"/>
      <c r="Q762" s="4"/>
      <c r="R762" s="4"/>
      <c r="S762" s="4"/>
      <c r="T762" s="4"/>
    </row>
    <row r="763" spans="12:20" x14ac:dyDescent="0.3">
      <c r="L763" s="4"/>
      <c r="M763" s="4"/>
      <c r="N763" s="4"/>
      <c r="O763" s="4"/>
      <c r="P763" s="4"/>
      <c r="Q763" s="4"/>
      <c r="R763" s="4"/>
      <c r="S763" s="4"/>
      <c r="T763" s="4"/>
    </row>
    <row r="764" spans="12:20" x14ac:dyDescent="0.3">
      <c r="L764" s="4"/>
      <c r="M764" s="4"/>
      <c r="N764" s="4"/>
      <c r="O764" s="4"/>
      <c r="P764" s="4"/>
      <c r="Q764" s="4"/>
      <c r="R764" s="4"/>
      <c r="S764" s="4"/>
      <c r="T764" s="4"/>
    </row>
    <row r="765" spans="12:20" x14ac:dyDescent="0.3">
      <c r="L765" s="4"/>
      <c r="M765" s="4"/>
      <c r="N765" s="4"/>
      <c r="O765" s="4"/>
      <c r="P765" s="4"/>
      <c r="Q765" s="4"/>
      <c r="R765" s="4"/>
      <c r="S765" s="4"/>
      <c r="T765" s="4"/>
    </row>
    <row r="766" spans="12:20" x14ac:dyDescent="0.3">
      <c r="L766" s="4"/>
      <c r="M766" s="4"/>
      <c r="N766" s="4"/>
      <c r="O766" s="4"/>
      <c r="P766" s="4"/>
      <c r="Q766" s="4"/>
      <c r="R766" s="4"/>
      <c r="S766" s="4"/>
      <c r="T766" s="4"/>
    </row>
    <row r="767" spans="12:20" x14ac:dyDescent="0.3">
      <c r="L767" s="4"/>
      <c r="M767" s="4"/>
      <c r="N767" s="4"/>
      <c r="O767" s="4"/>
      <c r="P767" s="4"/>
      <c r="Q767" s="4"/>
      <c r="R767" s="4"/>
      <c r="S767" s="4"/>
      <c r="T767" s="4"/>
    </row>
    <row r="768" spans="12:20" x14ac:dyDescent="0.3">
      <c r="L768" s="4"/>
      <c r="M768" s="4"/>
      <c r="N768" s="4"/>
      <c r="O768" s="4"/>
      <c r="P768" s="4"/>
      <c r="Q768" s="4"/>
      <c r="R768" s="4"/>
      <c r="S768" s="4"/>
      <c r="T768" s="4"/>
    </row>
    <row r="769" spans="12:20" x14ac:dyDescent="0.3">
      <c r="L769" s="4"/>
      <c r="M769" s="4"/>
      <c r="N769" s="4"/>
      <c r="O769" s="4"/>
      <c r="P769" s="4"/>
      <c r="Q769" s="4"/>
      <c r="R769" s="4"/>
      <c r="S769" s="4"/>
      <c r="T769" s="4"/>
    </row>
    <row r="770" spans="12:20" x14ac:dyDescent="0.3">
      <c r="L770" s="4"/>
      <c r="M770" s="4"/>
      <c r="N770" s="4"/>
      <c r="O770" s="4"/>
      <c r="P770" s="4"/>
      <c r="Q770" s="4"/>
      <c r="R770" s="4"/>
      <c r="S770" s="4"/>
      <c r="T770" s="4"/>
    </row>
    <row r="771" spans="12:20" x14ac:dyDescent="0.3">
      <c r="L771" s="4"/>
      <c r="M771" s="4"/>
      <c r="N771" s="4"/>
      <c r="O771" s="4"/>
      <c r="P771" s="4"/>
      <c r="Q771" s="4"/>
      <c r="R771" s="4"/>
      <c r="S771" s="4"/>
      <c r="T771" s="4"/>
    </row>
    <row r="772" spans="12:20" x14ac:dyDescent="0.3">
      <c r="L772" s="4"/>
      <c r="M772" s="4"/>
      <c r="N772" s="4"/>
      <c r="O772" s="4"/>
      <c r="P772" s="4"/>
      <c r="Q772" s="4"/>
      <c r="R772" s="4"/>
      <c r="S772" s="4"/>
      <c r="T772" s="4"/>
    </row>
    <row r="773" spans="12:20" x14ac:dyDescent="0.3">
      <c r="L773" s="4"/>
      <c r="M773" s="4"/>
      <c r="N773" s="4"/>
      <c r="O773" s="4"/>
      <c r="P773" s="4"/>
      <c r="Q773" s="4"/>
      <c r="R773" s="4"/>
      <c r="S773" s="4"/>
      <c r="T773" s="4"/>
    </row>
    <row r="774" spans="12:20" x14ac:dyDescent="0.3">
      <c r="L774" s="4"/>
      <c r="M774" s="4"/>
      <c r="N774" s="4"/>
      <c r="O774" s="4"/>
      <c r="P774" s="4"/>
      <c r="Q774" s="4"/>
      <c r="R774" s="4"/>
      <c r="S774" s="4"/>
      <c r="T774" s="4"/>
    </row>
    <row r="775" spans="12:20" x14ac:dyDescent="0.3">
      <c r="L775" s="4"/>
      <c r="M775" s="4"/>
      <c r="N775" s="4"/>
      <c r="O775" s="4"/>
      <c r="P775" s="4"/>
      <c r="Q775" s="4"/>
      <c r="R775" s="4"/>
      <c r="S775" s="4"/>
      <c r="T775" s="4"/>
    </row>
    <row r="776" spans="12:20" x14ac:dyDescent="0.3">
      <c r="L776" s="4"/>
      <c r="M776" s="4"/>
      <c r="N776" s="4"/>
      <c r="O776" s="4"/>
      <c r="P776" s="4"/>
      <c r="Q776" s="4"/>
      <c r="R776" s="4"/>
      <c r="S776" s="4"/>
      <c r="T776" s="4"/>
    </row>
    <row r="777" spans="12:20" x14ac:dyDescent="0.3">
      <c r="L777" s="4"/>
      <c r="M777" s="4"/>
      <c r="N777" s="4"/>
      <c r="O777" s="4"/>
      <c r="P777" s="4"/>
      <c r="Q777" s="4"/>
      <c r="R777" s="4"/>
      <c r="S777" s="4"/>
      <c r="T777" s="4"/>
    </row>
    <row r="778" spans="12:20" x14ac:dyDescent="0.3">
      <c r="L778" s="4"/>
      <c r="M778" s="4"/>
      <c r="N778" s="4"/>
      <c r="O778" s="4"/>
      <c r="P778" s="4"/>
      <c r="Q778" s="4"/>
      <c r="R778" s="4"/>
      <c r="S778" s="4"/>
      <c r="T778" s="4"/>
    </row>
    <row r="779" spans="12:20" x14ac:dyDescent="0.3">
      <c r="L779" s="4"/>
      <c r="M779" s="4"/>
      <c r="N779" s="4"/>
      <c r="O779" s="4"/>
      <c r="P779" s="4"/>
      <c r="Q779" s="4"/>
      <c r="R779" s="4"/>
      <c r="S779" s="4"/>
      <c r="T779" s="4"/>
    </row>
    <row r="780" spans="12:20" x14ac:dyDescent="0.3">
      <c r="L780" s="4"/>
      <c r="M780" s="4"/>
      <c r="N780" s="4"/>
      <c r="O780" s="4"/>
      <c r="P780" s="4"/>
      <c r="Q780" s="4"/>
      <c r="R780" s="4"/>
      <c r="S780" s="4"/>
      <c r="T780" s="4"/>
    </row>
    <row r="781" spans="12:20" x14ac:dyDescent="0.3">
      <c r="L781" s="4"/>
      <c r="M781" s="4"/>
      <c r="N781" s="4"/>
      <c r="O781" s="4"/>
      <c r="P781" s="4"/>
      <c r="Q781" s="4"/>
      <c r="R781" s="4"/>
      <c r="S781" s="4"/>
      <c r="T781" s="4"/>
    </row>
    <row r="782" spans="12:20" x14ac:dyDescent="0.3">
      <c r="L782" s="4"/>
      <c r="M782" s="4"/>
      <c r="N782" s="4"/>
      <c r="O782" s="4"/>
      <c r="P782" s="4"/>
      <c r="Q782" s="4"/>
      <c r="R782" s="4"/>
      <c r="S782" s="4"/>
      <c r="T782" s="4"/>
    </row>
    <row r="783" spans="12:20" x14ac:dyDescent="0.3">
      <c r="L783" s="4"/>
      <c r="M783" s="4"/>
      <c r="N783" s="4"/>
      <c r="O783" s="4"/>
      <c r="P783" s="4"/>
      <c r="Q783" s="4"/>
      <c r="R783" s="4"/>
      <c r="S783" s="4"/>
      <c r="T783" s="4"/>
    </row>
    <row r="784" spans="12:20" x14ac:dyDescent="0.3">
      <c r="L784" s="4"/>
      <c r="M784" s="4"/>
      <c r="N784" s="4"/>
      <c r="O784" s="4"/>
      <c r="P784" s="4"/>
      <c r="Q784" s="4"/>
      <c r="R784" s="4"/>
      <c r="S784" s="4"/>
      <c r="T784" s="4"/>
    </row>
    <row r="785" spans="12:20" x14ac:dyDescent="0.3">
      <c r="L785" s="4"/>
      <c r="M785" s="4"/>
      <c r="N785" s="4"/>
      <c r="O785" s="4"/>
      <c r="P785" s="4"/>
      <c r="Q785" s="4"/>
      <c r="R785" s="4"/>
      <c r="S785" s="4"/>
      <c r="T785" s="4"/>
    </row>
    <row r="786" spans="12:20" x14ac:dyDescent="0.3">
      <c r="L786" s="4"/>
      <c r="M786" s="4"/>
      <c r="N786" s="4"/>
      <c r="O786" s="4"/>
      <c r="P786" s="4"/>
      <c r="Q786" s="4"/>
      <c r="R786" s="4"/>
      <c r="S786" s="4"/>
      <c r="T786" s="4"/>
    </row>
    <row r="787" spans="12:20" x14ac:dyDescent="0.3">
      <c r="L787" s="4"/>
      <c r="M787" s="4"/>
      <c r="N787" s="4"/>
      <c r="O787" s="4"/>
      <c r="P787" s="4"/>
      <c r="Q787" s="4"/>
      <c r="R787" s="4"/>
      <c r="S787" s="4"/>
      <c r="T787" s="4"/>
    </row>
    <row r="788" spans="12:20" x14ac:dyDescent="0.3">
      <c r="L788" s="4"/>
      <c r="M788" s="4"/>
      <c r="N788" s="4"/>
      <c r="O788" s="4"/>
      <c r="P788" s="4"/>
      <c r="Q788" s="4"/>
      <c r="R788" s="4"/>
      <c r="S788" s="4"/>
      <c r="T788" s="4"/>
    </row>
    <row r="789" spans="12:20" x14ac:dyDescent="0.3">
      <c r="L789" s="4"/>
      <c r="M789" s="4"/>
      <c r="N789" s="4"/>
      <c r="O789" s="4"/>
      <c r="P789" s="4"/>
      <c r="Q789" s="4"/>
      <c r="R789" s="4"/>
      <c r="S789" s="4"/>
      <c r="T789" s="4"/>
    </row>
    <row r="790" spans="12:20" x14ac:dyDescent="0.3">
      <c r="L790" s="4"/>
      <c r="M790" s="4"/>
      <c r="N790" s="4"/>
      <c r="O790" s="4"/>
      <c r="P790" s="4"/>
      <c r="Q790" s="4"/>
      <c r="R790" s="4"/>
      <c r="S790" s="4"/>
      <c r="T790" s="4"/>
    </row>
    <row r="791" spans="12:20" x14ac:dyDescent="0.3">
      <c r="L791" s="4"/>
      <c r="M791" s="4"/>
      <c r="N791" s="4"/>
      <c r="O791" s="4"/>
      <c r="P791" s="4"/>
      <c r="Q791" s="4"/>
      <c r="R791" s="4"/>
      <c r="S791" s="4"/>
      <c r="T791" s="4"/>
    </row>
    <row r="792" spans="12:20" x14ac:dyDescent="0.3">
      <c r="L792" s="4"/>
      <c r="M792" s="4"/>
      <c r="N792" s="4"/>
      <c r="O792" s="4"/>
      <c r="P792" s="4"/>
      <c r="Q792" s="4"/>
      <c r="R792" s="4"/>
      <c r="S792" s="4"/>
      <c r="T792" s="4"/>
    </row>
    <row r="793" spans="12:20" x14ac:dyDescent="0.3">
      <c r="L793" s="4"/>
      <c r="M793" s="4"/>
      <c r="N793" s="4"/>
      <c r="O793" s="4"/>
      <c r="P793" s="4"/>
      <c r="Q793" s="4"/>
      <c r="R793" s="4"/>
      <c r="S793" s="4"/>
      <c r="T793" s="4"/>
    </row>
    <row r="794" spans="12:20" x14ac:dyDescent="0.3">
      <c r="L794" s="4"/>
      <c r="M794" s="4"/>
      <c r="N794" s="4"/>
      <c r="O794" s="4"/>
      <c r="P794" s="4"/>
      <c r="Q794" s="4"/>
      <c r="R794" s="4"/>
      <c r="S794" s="4"/>
      <c r="T794" s="4"/>
    </row>
    <row r="795" spans="12:20" x14ac:dyDescent="0.3">
      <c r="L795" s="4"/>
      <c r="M795" s="4"/>
      <c r="N795" s="4"/>
      <c r="O795" s="4"/>
      <c r="P795" s="4"/>
      <c r="Q795" s="4"/>
      <c r="R795" s="4"/>
      <c r="S795" s="4"/>
      <c r="T795" s="4"/>
    </row>
    <row r="796" spans="12:20" x14ac:dyDescent="0.3">
      <c r="L796" s="4"/>
      <c r="M796" s="4"/>
      <c r="N796" s="4"/>
      <c r="O796" s="4"/>
      <c r="P796" s="4"/>
      <c r="Q796" s="4"/>
      <c r="R796" s="4"/>
      <c r="S796" s="4"/>
      <c r="T796" s="4"/>
    </row>
    <row r="797" spans="12:20" x14ac:dyDescent="0.3">
      <c r="L797" s="4"/>
      <c r="M797" s="4"/>
      <c r="N797" s="4"/>
      <c r="O797" s="4"/>
      <c r="P797" s="4"/>
      <c r="Q797" s="4"/>
      <c r="R797" s="4"/>
      <c r="S797" s="4"/>
      <c r="T797" s="4"/>
    </row>
    <row r="798" spans="12:20" x14ac:dyDescent="0.3">
      <c r="L798" s="4"/>
      <c r="M798" s="4"/>
      <c r="N798" s="4"/>
      <c r="O798" s="4"/>
      <c r="P798" s="4"/>
      <c r="Q798" s="4"/>
      <c r="R798" s="4"/>
      <c r="S798" s="4"/>
      <c r="T798" s="4"/>
    </row>
    <row r="799" spans="12:20" x14ac:dyDescent="0.3">
      <c r="L799" s="4"/>
      <c r="M799" s="4"/>
      <c r="N799" s="4"/>
      <c r="O799" s="4"/>
      <c r="P799" s="4"/>
      <c r="Q799" s="4"/>
      <c r="R799" s="4"/>
      <c r="S799" s="4"/>
      <c r="T799" s="4"/>
    </row>
    <row r="800" spans="12:20" x14ac:dyDescent="0.3">
      <c r="L800" s="4"/>
      <c r="M800" s="4"/>
      <c r="N800" s="4"/>
      <c r="O800" s="4"/>
      <c r="P800" s="4"/>
      <c r="Q800" s="4"/>
      <c r="R800" s="4"/>
      <c r="S800" s="4"/>
      <c r="T800" s="4"/>
    </row>
    <row r="801" spans="12:20" x14ac:dyDescent="0.3">
      <c r="L801" s="4"/>
      <c r="M801" s="4"/>
      <c r="N801" s="4"/>
      <c r="O801" s="4"/>
      <c r="P801" s="4"/>
      <c r="Q801" s="4"/>
      <c r="R801" s="4"/>
      <c r="S801" s="4"/>
      <c r="T801" s="4"/>
    </row>
    <row r="802" spans="12:20" x14ac:dyDescent="0.3">
      <c r="L802" s="4"/>
      <c r="M802" s="4"/>
      <c r="N802" s="4"/>
      <c r="O802" s="4"/>
      <c r="P802" s="4"/>
      <c r="Q802" s="4"/>
      <c r="R802" s="4"/>
      <c r="S802" s="4"/>
      <c r="T802" s="4"/>
    </row>
    <row r="803" spans="12:20" x14ac:dyDescent="0.3">
      <c r="L803" s="4"/>
      <c r="M803" s="4"/>
      <c r="N803" s="4"/>
      <c r="O803" s="4"/>
      <c r="P803" s="4"/>
      <c r="Q803" s="4"/>
      <c r="R803" s="4"/>
      <c r="S803" s="4"/>
      <c r="T803" s="4"/>
    </row>
    <row r="804" spans="12:20" x14ac:dyDescent="0.3">
      <c r="L804" s="4"/>
      <c r="M804" s="4"/>
      <c r="N804" s="4"/>
      <c r="O804" s="4"/>
      <c r="P804" s="4"/>
      <c r="Q804" s="4"/>
      <c r="R804" s="4"/>
      <c r="S804" s="4"/>
      <c r="T804" s="4"/>
    </row>
    <row r="805" spans="12:20" x14ac:dyDescent="0.3">
      <c r="L805" s="4"/>
      <c r="M805" s="4"/>
      <c r="N805" s="4"/>
      <c r="O805" s="4"/>
      <c r="P805" s="4"/>
      <c r="Q805" s="4"/>
      <c r="R805" s="4"/>
      <c r="S805" s="4"/>
      <c r="T805" s="4"/>
    </row>
    <row r="806" spans="12:20" x14ac:dyDescent="0.3">
      <c r="L806" s="4"/>
      <c r="M806" s="4"/>
      <c r="N806" s="4"/>
      <c r="O806" s="4"/>
      <c r="P806" s="4"/>
      <c r="Q806" s="4"/>
      <c r="R806" s="4"/>
      <c r="S806" s="4"/>
      <c r="T806" s="4"/>
    </row>
    <row r="807" spans="12:20" x14ac:dyDescent="0.3">
      <c r="L807" s="4"/>
      <c r="M807" s="4"/>
      <c r="N807" s="4"/>
      <c r="O807" s="4"/>
      <c r="P807" s="4"/>
      <c r="Q807" s="4"/>
      <c r="R807" s="4"/>
      <c r="S807" s="4"/>
      <c r="T807" s="4"/>
    </row>
    <row r="808" spans="12:20" x14ac:dyDescent="0.3">
      <c r="L808" s="4"/>
      <c r="M808" s="4"/>
      <c r="N808" s="4"/>
      <c r="O808" s="4"/>
      <c r="P808" s="4"/>
      <c r="Q808" s="4"/>
      <c r="R808" s="4"/>
      <c r="S808" s="4"/>
      <c r="T808" s="4"/>
    </row>
    <row r="809" spans="12:20" x14ac:dyDescent="0.3">
      <c r="L809" s="4"/>
      <c r="M809" s="4"/>
      <c r="N809" s="4"/>
      <c r="O809" s="4"/>
      <c r="P809" s="4"/>
      <c r="Q809" s="4"/>
      <c r="R809" s="4"/>
      <c r="S809" s="4"/>
      <c r="T809" s="4"/>
    </row>
    <row r="810" spans="12:20" x14ac:dyDescent="0.3">
      <c r="L810" s="4"/>
      <c r="M810" s="4"/>
      <c r="N810" s="4"/>
      <c r="O810" s="4"/>
      <c r="P810" s="4"/>
      <c r="Q810" s="4"/>
      <c r="R810" s="4"/>
      <c r="S810" s="4"/>
      <c r="T810" s="4"/>
    </row>
    <row r="811" spans="12:20" x14ac:dyDescent="0.3">
      <c r="L811" s="4"/>
      <c r="M811" s="4"/>
      <c r="N811" s="4"/>
      <c r="O811" s="4"/>
      <c r="P811" s="4"/>
      <c r="Q811" s="4"/>
      <c r="R811" s="4"/>
      <c r="S811" s="4"/>
      <c r="T811" s="4"/>
    </row>
    <row r="812" spans="12:20" x14ac:dyDescent="0.3">
      <c r="L812" s="4"/>
      <c r="M812" s="4"/>
      <c r="N812" s="4"/>
      <c r="O812" s="4"/>
      <c r="P812" s="4"/>
      <c r="Q812" s="4"/>
      <c r="R812" s="4"/>
      <c r="S812" s="4"/>
      <c r="T812" s="4"/>
    </row>
    <row r="813" spans="12:20" x14ac:dyDescent="0.3">
      <c r="L813" s="4"/>
      <c r="M813" s="4"/>
      <c r="N813" s="4"/>
      <c r="O813" s="4"/>
      <c r="P813" s="4"/>
      <c r="Q813" s="4"/>
      <c r="R813" s="4"/>
      <c r="S813" s="4"/>
      <c r="T813" s="4"/>
    </row>
    <row r="814" spans="12:20" x14ac:dyDescent="0.3">
      <c r="L814" s="4"/>
      <c r="M814" s="4"/>
      <c r="N814" s="4"/>
      <c r="O814" s="4"/>
      <c r="P814" s="4"/>
      <c r="Q814" s="4"/>
      <c r="R814" s="4"/>
      <c r="S814" s="4"/>
      <c r="T814" s="4"/>
    </row>
    <row r="815" spans="12:20" x14ac:dyDescent="0.3">
      <c r="L815" s="4"/>
      <c r="M815" s="4"/>
      <c r="N815" s="4"/>
      <c r="O815" s="4"/>
      <c r="P815" s="4"/>
      <c r="Q815" s="4"/>
      <c r="R815" s="4"/>
      <c r="S815" s="4"/>
      <c r="T815" s="4"/>
    </row>
    <row r="816" spans="12:20" x14ac:dyDescent="0.3">
      <c r="L816" s="4"/>
      <c r="M816" s="4"/>
      <c r="N816" s="4"/>
      <c r="O816" s="4"/>
      <c r="P816" s="4"/>
      <c r="Q816" s="4"/>
      <c r="R816" s="4"/>
      <c r="S816" s="4"/>
      <c r="T816" s="4"/>
    </row>
    <row r="817" spans="12:20" x14ac:dyDescent="0.3">
      <c r="L817" s="4"/>
      <c r="M817" s="4"/>
      <c r="N817" s="4"/>
      <c r="O817" s="4"/>
      <c r="P817" s="4"/>
      <c r="Q817" s="4"/>
      <c r="R817" s="4"/>
      <c r="S817" s="4"/>
      <c r="T817" s="4"/>
    </row>
    <row r="818" spans="12:20" x14ac:dyDescent="0.3">
      <c r="L818" s="4"/>
      <c r="M818" s="4"/>
      <c r="N818" s="4"/>
      <c r="O818" s="4"/>
      <c r="P818" s="4"/>
      <c r="Q818" s="4"/>
      <c r="R818" s="4"/>
      <c r="S818" s="4"/>
      <c r="T818" s="4"/>
    </row>
    <row r="819" spans="12:20" x14ac:dyDescent="0.3">
      <c r="L819" s="4"/>
      <c r="M819" s="4"/>
      <c r="N819" s="4"/>
      <c r="O819" s="4"/>
      <c r="P819" s="4"/>
      <c r="Q819" s="4"/>
      <c r="R819" s="4"/>
      <c r="S819" s="4"/>
      <c r="T819" s="4"/>
    </row>
    <row r="820" spans="12:20" x14ac:dyDescent="0.3">
      <c r="L820" s="4"/>
      <c r="M820" s="4"/>
      <c r="N820" s="4"/>
      <c r="O820" s="4"/>
      <c r="P820" s="4"/>
      <c r="Q820" s="4"/>
      <c r="R820" s="4"/>
      <c r="S820" s="4"/>
      <c r="T820" s="4"/>
    </row>
    <row r="821" spans="12:20" x14ac:dyDescent="0.3">
      <c r="L821" s="4"/>
      <c r="M821" s="4"/>
      <c r="N821" s="4"/>
      <c r="O821" s="4"/>
      <c r="P821" s="4"/>
      <c r="Q821" s="4"/>
      <c r="R821" s="4"/>
      <c r="S821" s="4"/>
      <c r="T821" s="4"/>
    </row>
    <row r="822" spans="12:20" x14ac:dyDescent="0.3">
      <c r="L822" s="4"/>
      <c r="M822" s="4"/>
      <c r="N822" s="4"/>
      <c r="O822" s="4"/>
      <c r="P822" s="4"/>
      <c r="Q822" s="4"/>
      <c r="R822" s="4"/>
      <c r="S822" s="4"/>
      <c r="T822" s="4"/>
    </row>
    <row r="823" spans="12:20" x14ac:dyDescent="0.3">
      <c r="L823" s="4"/>
      <c r="M823" s="4"/>
      <c r="N823" s="4"/>
      <c r="O823" s="4"/>
      <c r="P823" s="4"/>
      <c r="Q823" s="4"/>
      <c r="R823" s="4"/>
      <c r="S823" s="4"/>
      <c r="T823" s="4"/>
    </row>
    <row r="824" spans="12:20" x14ac:dyDescent="0.3">
      <c r="L824" s="4"/>
      <c r="M824" s="4"/>
      <c r="N824" s="4"/>
      <c r="O824" s="4"/>
      <c r="P824" s="4"/>
      <c r="Q824" s="4"/>
      <c r="R824" s="4"/>
      <c r="S824" s="4"/>
      <c r="T824" s="4"/>
    </row>
    <row r="825" spans="12:20" x14ac:dyDescent="0.3">
      <c r="L825" s="4"/>
      <c r="M825" s="4"/>
      <c r="N825" s="4"/>
      <c r="O825" s="4"/>
      <c r="P825" s="4"/>
      <c r="Q825" s="4"/>
      <c r="R825" s="4"/>
      <c r="S825" s="4"/>
      <c r="T825" s="4"/>
    </row>
    <row r="826" spans="12:20" x14ac:dyDescent="0.3">
      <c r="L826" s="4"/>
      <c r="M826" s="4"/>
      <c r="N826" s="4"/>
      <c r="O826" s="4"/>
      <c r="P826" s="4"/>
      <c r="Q826" s="4"/>
      <c r="R826" s="4"/>
      <c r="S826" s="4"/>
      <c r="T826" s="4"/>
    </row>
    <row r="827" spans="12:20" x14ac:dyDescent="0.3">
      <c r="L827" s="4"/>
      <c r="M827" s="4"/>
      <c r="N827" s="4"/>
      <c r="O827" s="4"/>
      <c r="P827" s="4"/>
      <c r="Q827" s="4"/>
      <c r="R827" s="4"/>
      <c r="S827" s="4"/>
      <c r="T827" s="4"/>
    </row>
    <row r="828" spans="12:20" x14ac:dyDescent="0.3">
      <c r="L828" s="4"/>
      <c r="M828" s="4"/>
      <c r="N828" s="4"/>
      <c r="O828" s="4"/>
      <c r="P828" s="4"/>
      <c r="Q828" s="4"/>
      <c r="R828" s="4"/>
      <c r="S828" s="4"/>
      <c r="T828" s="4"/>
    </row>
    <row r="829" spans="12:20" x14ac:dyDescent="0.3">
      <c r="L829" s="4"/>
      <c r="M829" s="4"/>
      <c r="N829" s="4"/>
      <c r="O829" s="4"/>
      <c r="P829" s="4"/>
      <c r="Q829" s="4"/>
      <c r="R829" s="4"/>
      <c r="S829" s="4"/>
      <c r="T829" s="4"/>
    </row>
    <row r="830" spans="12:20" x14ac:dyDescent="0.3">
      <c r="L830" s="4"/>
      <c r="M830" s="4"/>
      <c r="N830" s="4"/>
      <c r="O830" s="4"/>
      <c r="P830" s="4"/>
      <c r="Q830" s="4"/>
      <c r="R830" s="4"/>
      <c r="S830" s="4"/>
      <c r="T830" s="4"/>
    </row>
    <row r="831" spans="12:20" x14ac:dyDescent="0.3">
      <c r="L831" s="4"/>
      <c r="M831" s="4"/>
      <c r="N831" s="4"/>
      <c r="O831" s="4"/>
      <c r="P831" s="4"/>
      <c r="Q831" s="4"/>
      <c r="R831" s="4"/>
      <c r="S831" s="4"/>
      <c r="T831" s="4"/>
    </row>
    <row r="832" spans="12:20" x14ac:dyDescent="0.3">
      <c r="L832" s="4"/>
      <c r="M832" s="4"/>
      <c r="N832" s="4"/>
      <c r="O832" s="4"/>
      <c r="P832" s="4"/>
      <c r="Q832" s="4"/>
      <c r="R832" s="4"/>
      <c r="S832" s="4"/>
      <c r="T832" s="4"/>
    </row>
    <row r="833" spans="12:20" x14ac:dyDescent="0.3">
      <c r="L833" s="4"/>
      <c r="M833" s="4"/>
      <c r="N833" s="4"/>
      <c r="O833" s="4"/>
      <c r="P833" s="4"/>
      <c r="Q833" s="4"/>
      <c r="R833" s="4"/>
      <c r="S833" s="4"/>
      <c r="T833" s="4"/>
    </row>
    <row r="834" spans="12:20" x14ac:dyDescent="0.3">
      <c r="L834" s="4"/>
      <c r="M834" s="4"/>
      <c r="N834" s="4"/>
      <c r="O834" s="4"/>
      <c r="P834" s="4"/>
      <c r="Q834" s="4"/>
      <c r="R834" s="4"/>
      <c r="S834" s="4"/>
      <c r="T834" s="4"/>
    </row>
    <row r="835" spans="12:20" x14ac:dyDescent="0.3">
      <c r="L835" s="4"/>
      <c r="M835" s="4"/>
      <c r="N835" s="4"/>
      <c r="O835" s="4"/>
      <c r="P835" s="4"/>
      <c r="Q835" s="4"/>
      <c r="R835" s="4"/>
      <c r="S835" s="4"/>
      <c r="T835" s="4"/>
    </row>
    <row r="836" spans="12:20" x14ac:dyDescent="0.3">
      <c r="L836" s="4"/>
      <c r="M836" s="4"/>
      <c r="N836" s="4"/>
      <c r="O836" s="4"/>
      <c r="P836" s="4"/>
      <c r="Q836" s="4"/>
      <c r="R836" s="4"/>
      <c r="S836" s="4"/>
      <c r="T836" s="4"/>
    </row>
    <row r="837" spans="12:20" x14ac:dyDescent="0.3">
      <c r="L837" s="4"/>
      <c r="M837" s="4"/>
      <c r="N837" s="4"/>
      <c r="O837" s="4"/>
      <c r="P837" s="4"/>
      <c r="Q837" s="4"/>
      <c r="R837" s="4"/>
      <c r="S837" s="4"/>
      <c r="T837" s="4"/>
    </row>
    <row r="838" spans="12:20" x14ac:dyDescent="0.3">
      <c r="L838" s="4"/>
      <c r="M838" s="4"/>
      <c r="N838" s="4"/>
      <c r="O838" s="4"/>
      <c r="P838" s="4"/>
      <c r="Q838" s="4"/>
      <c r="R838" s="4"/>
      <c r="S838" s="4"/>
      <c r="T838" s="4"/>
    </row>
    <row r="839" spans="12:20" x14ac:dyDescent="0.3">
      <c r="L839" s="4"/>
      <c r="M839" s="4"/>
      <c r="N839" s="4"/>
      <c r="O839" s="4"/>
      <c r="P839" s="4"/>
      <c r="Q839" s="4"/>
      <c r="R839" s="4"/>
      <c r="S839" s="4"/>
      <c r="T839" s="4"/>
    </row>
    <row r="840" spans="12:20" x14ac:dyDescent="0.3">
      <c r="L840" s="4"/>
      <c r="M840" s="4"/>
      <c r="N840" s="4"/>
      <c r="O840" s="4"/>
      <c r="P840" s="4"/>
      <c r="Q840" s="4"/>
      <c r="R840" s="4"/>
      <c r="S840" s="4"/>
      <c r="T840" s="4"/>
    </row>
    <row r="841" spans="12:20" x14ac:dyDescent="0.3">
      <c r="L841" s="4"/>
      <c r="M841" s="4"/>
      <c r="N841" s="4"/>
      <c r="O841" s="4"/>
      <c r="P841" s="4"/>
      <c r="Q841" s="4"/>
      <c r="R841" s="4"/>
      <c r="S841" s="4"/>
      <c r="T841" s="4"/>
    </row>
    <row r="842" spans="12:20" x14ac:dyDescent="0.3">
      <c r="L842" s="4"/>
      <c r="M842" s="4"/>
      <c r="N842" s="4"/>
      <c r="O842" s="4"/>
      <c r="P842" s="4"/>
      <c r="Q842" s="4"/>
      <c r="R842" s="4"/>
      <c r="S842" s="4"/>
      <c r="T842" s="4"/>
    </row>
    <row r="843" spans="12:20" x14ac:dyDescent="0.3">
      <c r="L843" s="4"/>
      <c r="M843" s="4"/>
      <c r="N843" s="4"/>
      <c r="O843" s="4"/>
      <c r="P843" s="4"/>
      <c r="Q843" s="4"/>
      <c r="R843" s="4"/>
      <c r="S843" s="4"/>
      <c r="T843" s="4"/>
    </row>
    <row r="844" spans="12:20" x14ac:dyDescent="0.3">
      <c r="L844" s="4"/>
      <c r="M844" s="4"/>
      <c r="N844" s="4"/>
      <c r="O844" s="4"/>
      <c r="P844" s="4"/>
      <c r="Q844" s="4"/>
      <c r="R844" s="4"/>
      <c r="S844" s="4"/>
      <c r="T844" s="4"/>
    </row>
    <row r="845" spans="12:20" x14ac:dyDescent="0.3">
      <c r="L845" s="4"/>
      <c r="M845" s="4"/>
      <c r="N845" s="4"/>
      <c r="O845" s="4"/>
      <c r="P845" s="4"/>
      <c r="Q845" s="4"/>
      <c r="R845" s="4"/>
      <c r="S845" s="4"/>
      <c r="T845" s="4"/>
    </row>
    <row r="846" spans="12:20" x14ac:dyDescent="0.3">
      <c r="L846" s="4"/>
      <c r="M846" s="4"/>
      <c r="N846" s="4"/>
      <c r="O846" s="4"/>
      <c r="P846" s="4"/>
      <c r="Q846" s="4"/>
      <c r="R846" s="4"/>
      <c r="S846" s="4"/>
      <c r="T846" s="4"/>
    </row>
    <row r="847" spans="12:20" x14ac:dyDescent="0.3">
      <c r="L847" s="4"/>
      <c r="M847" s="4"/>
      <c r="N847" s="4"/>
      <c r="O847" s="4"/>
      <c r="P847" s="4"/>
      <c r="Q847" s="4"/>
      <c r="R847" s="4"/>
      <c r="S847" s="4"/>
      <c r="T847" s="4"/>
    </row>
    <row r="848" spans="12:20" x14ac:dyDescent="0.3">
      <c r="L848" s="4"/>
      <c r="M848" s="4"/>
      <c r="N848" s="4"/>
      <c r="O848" s="4"/>
      <c r="P848" s="4"/>
      <c r="Q848" s="4"/>
      <c r="R848" s="4"/>
      <c r="S848" s="4"/>
      <c r="T848" s="4"/>
    </row>
    <row r="849" spans="12:20" x14ac:dyDescent="0.3">
      <c r="L849" s="4"/>
      <c r="M849" s="4"/>
      <c r="N849" s="4"/>
      <c r="O849" s="4"/>
      <c r="P849" s="4"/>
      <c r="Q849" s="4"/>
      <c r="R849" s="4"/>
      <c r="S849" s="4"/>
      <c r="T849" s="4"/>
    </row>
    <row r="850" spans="12:20" x14ac:dyDescent="0.3">
      <c r="L850" s="4"/>
      <c r="M850" s="4"/>
      <c r="N850" s="4"/>
      <c r="O850" s="4"/>
      <c r="P850" s="4"/>
      <c r="Q850" s="4"/>
      <c r="R850" s="4"/>
      <c r="S850" s="4"/>
      <c r="T850" s="4"/>
    </row>
    <row r="851" spans="12:20" x14ac:dyDescent="0.3">
      <c r="L851" s="4"/>
      <c r="M851" s="4"/>
      <c r="N851" s="4"/>
      <c r="O851" s="4"/>
      <c r="P851" s="4"/>
      <c r="Q851" s="4"/>
      <c r="R851" s="4"/>
      <c r="S851" s="4"/>
      <c r="T851" s="4"/>
    </row>
    <row r="852" spans="12:20" x14ac:dyDescent="0.3">
      <c r="L852" s="4"/>
      <c r="M852" s="4"/>
      <c r="N852" s="4"/>
      <c r="O852" s="4"/>
      <c r="P852" s="4"/>
      <c r="Q852" s="4"/>
      <c r="R852" s="4"/>
      <c r="S852" s="4"/>
      <c r="T852" s="4"/>
    </row>
    <row r="853" spans="12:20" x14ac:dyDescent="0.3">
      <c r="L853" s="4"/>
      <c r="M853" s="4"/>
      <c r="N853" s="4"/>
      <c r="O853" s="4"/>
      <c r="P853" s="4"/>
      <c r="Q853" s="4"/>
      <c r="R853" s="4"/>
      <c r="S853" s="4"/>
      <c r="T853" s="4"/>
    </row>
    <row r="854" spans="12:20" x14ac:dyDescent="0.3">
      <c r="L854" s="4"/>
      <c r="M854" s="4"/>
      <c r="N854" s="4"/>
      <c r="O854" s="4"/>
      <c r="P854" s="4"/>
      <c r="Q854" s="4"/>
      <c r="R854" s="4"/>
      <c r="S854" s="4"/>
      <c r="T854" s="4"/>
    </row>
    <row r="855" spans="12:20" x14ac:dyDescent="0.3">
      <c r="L855" s="4"/>
      <c r="M855" s="4"/>
      <c r="N855" s="4"/>
      <c r="O855" s="4"/>
      <c r="P855" s="4"/>
      <c r="Q855" s="4"/>
      <c r="R855" s="4"/>
      <c r="S855" s="4"/>
      <c r="T855" s="4"/>
    </row>
    <row r="856" spans="12:20" x14ac:dyDescent="0.3">
      <c r="L856" s="4"/>
      <c r="M856" s="4"/>
      <c r="N856" s="4"/>
      <c r="O856" s="4"/>
      <c r="P856" s="4"/>
      <c r="Q856" s="4"/>
      <c r="R856" s="4"/>
      <c r="S856" s="4"/>
      <c r="T856" s="4"/>
    </row>
    <row r="857" spans="12:20" x14ac:dyDescent="0.3">
      <c r="L857" s="4"/>
      <c r="M857" s="4"/>
      <c r="N857" s="4"/>
      <c r="O857" s="4"/>
      <c r="P857" s="4"/>
      <c r="Q857" s="4"/>
      <c r="R857" s="4"/>
      <c r="S857" s="4"/>
      <c r="T857" s="4"/>
    </row>
    <row r="858" spans="12:20" x14ac:dyDescent="0.3">
      <c r="L858" s="4"/>
      <c r="M858" s="4"/>
      <c r="N858" s="4"/>
      <c r="O858" s="4"/>
      <c r="P858" s="4"/>
      <c r="Q858" s="4"/>
      <c r="R858" s="4"/>
      <c r="S858" s="4"/>
      <c r="T858" s="4"/>
    </row>
    <row r="859" spans="12:20" x14ac:dyDescent="0.3">
      <c r="L859" s="4"/>
      <c r="M859" s="4"/>
      <c r="N859" s="4"/>
      <c r="O859" s="4"/>
      <c r="P859" s="4"/>
      <c r="Q859" s="4"/>
      <c r="R859" s="4"/>
      <c r="S859" s="4"/>
      <c r="T859" s="4"/>
    </row>
    <row r="860" spans="12:20" x14ac:dyDescent="0.3">
      <c r="L860" s="4"/>
      <c r="M860" s="4"/>
      <c r="N860" s="4"/>
      <c r="O860" s="4"/>
      <c r="P860" s="4"/>
      <c r="Q860" s="4"/>
      <c r="R860" s="4"/>
      <c r="S860" s="4"/>
      <c r="T860" s="4"/>
    </row>
    <row r="861" spans="12:20" x14ac:dyDescent="0.3">
      <c r="L861" s="4"/>
      <c r="M861" s="4"/>
      <c r="N861" s="4"/>
      <c r="O861" s="4"/>
      <c r="P861" s="4"/>
      <c r="Q861" s="4"/>
      <c r="R861" s="4"/>
      <c r="S861" s="4"/>
      <c r="T861" s="4"/>
    </row>
    <row r="862" spans="12:20" x14ac:dyDescent="0.3">
      <c r="L862" s="4"/>
      <c r="M862" s="4"/>
      <c r="N862" s="4"/>
      <c r="O862" s="4"/>
      <c r="P862" s="4"/>
      <c r="Q862" s="4"/>
      <c r="R862" s="4"/>
      <c r="S862" s="4"/>
      <c r="T862" s="4"/>
    </row>
    <row r="863" spans="12:20" x14ac:dyDescent="0.3">
      <c r="L863" s="4"/>
      <c r="M863" s="4"/>
      <c r="N863" s="4"/>
      <c r="O863" s="4"/>
      <c r="P863" s="4"/>
      <c r="Q863" s="4"/>
      <c r="R863" s="4"/>
      <c r="S863" s="4"/>
      <c r="T863" s="4"/>
    </row>
    <row r="864" spans="12:20" x14ac:dyDescent="0.3">
      <c r="L864" s="4"/>
      <c r="M864" s="4"/>
      <c r="N864" s="4"/>
      <c r="O864" s="4"/>
      <c r="P864" s="4"/>
      <c r="Q864" s="4"/>
      <c r="R864" s="4"/>
      <c r="S864" s="4"/>
      <c r="T864" s="4"/>
    </row>
    <row r="865" spans="12:20" x14ac:dyDescent="0.3">
      <c r="L865" s="4"/>
      <c r="M865" s="4"/>
      <c r="N865" s="4"/>
      <c r="O865" s="4"/>
      <c r="P865" s="4"/>
      <c r="Q865" s="4"/>
      <c r="R865" s="4"/>
      <c r="S865" s="4"/>
      <c r="T865" s="4"/>
    </row>
    <row r="866" spans="12:20" x14ac:dyDescent="0.3">
      <c r="L866" s="4"/>
      <c r="M866" s="4"/>
      <c r="N866" s="4"/>
      <c r="O866" s="4"/>
      <c r="P866" s="4"/>
      <c r="Q866" s="4"/>
      <c r="R866" s="4"/>
      <c r="S866" s="4"/>
      <c r="T866" s="4"/>
    </row>
    <row r="867" spans="12:20" x14ac:dyDescent="0.3">
      <c r="L867" s="4"/>
      <c r="M867" s="4"/>
      <c r="N867" s="4"/>
      <c r="O867" s="4"/>
      <c r="P867" s="4"/>
      <c r="Q867" s="4"/>
      <c r="R867" s="4"/>
      <c r="S867" s="4"/>
      <c r="T867" s="4"/>
    </row>
    <row r="868" spans="12:20" x14ac:dyDescent="0.3">
      <c r="L868" s="4"/>
      <c r="M868" s="4"/>
      <c r="N868" s="4"/>
      <c r="O868" s="4"/>
      <c r="P868" s="4"/>
      <c r="Q868" s="4"/>
      <c r="R868" s="4"/>
      <c r="S868" s="4"/>
      <c r="T868" s="4"/>
    </row>
    <row r="869" spans="12:20" x14ac:dyDescent="0.3">
      <c r="L869" s="4"/>
      <c r="M869" s="4"/>
      <c r="N869" s="4"/>
      <c r="O869" s="4"/>
      <c r="P869" s="4"/>
      <c r="Q869" s="4"/>
      <c r="R869" s="4"/>
      <c r="S869" s="4"/>
      <c r="T869" s="4"/>
    </row>
    <row r="870" spans="12:20" x14ac:dyDescent="0.3">
      <c r="L870" s="4"/>
      <c r="M870" s="4"/>
      <c r="N870" s="4"/>
      <c r="O870" s="4"/>
      <c r="P870" s="4"/>
      <c r="Q870" s="4"/>
      <c r="R870" s="4"/>
      <c r="S870" s="4"/>
      <c r="T870" s="4"/>
    </row>
    <row r="871" spans="12:20" x14ac:dyDescent="0.3">
      <c r="L871" s="4"/>
      <c r="M871" s="4"/>
      <c r="N871" s="4"/>
      <c r="O871" s="4"/>
      <c r="P871" s="4"/>
      <c r="Q871" s="4"/>
      <c r="R871" s="4"/>
      <c r="S871" s="4"/>
      <c r="T871" s="4"/>
    </row>
    <row r="872" spans="12:20" x14ac:dyDescent="0.3">
      <c r="L872" s="4"/>
      <c r="M872" s="4"/>
      <c r="N872" s="4"/>
      <c r="O872" s="4"/>
      <c r="P872" s="4"/>
      <c r="Q872" s="4"/>
      <c r="R872" s="4"/>
      <c r="S872" s="4"/>
      <c r="T872" s="4"/>
    </row>
    <row r="873" spans="12:20" x14ac:dyDescent="0.3">
      <c r="L873" s="4"/>
      <c r="M873" s="4"/>
      <c r="N873" s="4"/>
      <c r="O873" s="4"/>
      <c r="P873" s="4"/>
      <c r="Q873" s="4"/>
      <c r="R873" s="4"/>
      <c r="S873" s="4"/>
      <c r="T873" s="4"/>
    </row>
    <row r="874" spans="12:20" x14ac:dyDescent="0.3">
      <c r="L874" s="4"/>
      <c r="M874" s="4"/>
      <c r="N874" s="4"/>
      <c r="O874" s="4"/>
      <c r="P874" s="4"/>
      <c r="Q874" s="4"/>
      <c r="R874" s="4"/>
      <c r="S874" s="4"/>
      <c r="T874" s="4"/>
    </row>
    <row r="875" spans="12:20" x14ac:dyDescent="0.3">
      <c r="L875" s="4"/>
      <c r="M875" s="4"/>
      <c r="N875" s="4"/>
      <c r="O875" s="4"/>
      <c r="P875" s="4"/>
      <c r="Q875" s="4"/>
      <c r="R875" s="4"/>
      <c r="S875" s="4"/>
      <c r="T875" s="4"/>
    </row>
    <row r="876" spans="12:20" x14ac:dyDescent="0.3">
      <c r="L876" s="4"/>
      <c r="M876" s="4"/>
      <c r="N876" s="4"/>
      <c r="O876" s="4"/>
      <c r="P876" s="4"/>
      <c r="Q876" s="4"/>
      <c r="R876" s="4"/>
      <c r="S876" s="4"/>
      <c r="T876" s="4"/>
    </row>
    <row r="877" spans="12:20" x14ac:dyDescent="0.3">
      <c r="L877" s="4"/>
      <c r="M877" s="4"/>
      <c r="N877" s="4"/>
      <c r="O877" s="4"/>
      <c r="P877" s="4"/>
      <c r="Q877" s="4"/>
      <c r="R877" s="4"/>
      <c r="S877" s="4"/>
      <c r="T877" s="4"/>
    </row>
    <row r="878" spans="12:20" x14ac:dyDescent="0.3">
      <c r="L878" s="4"/>
      <c r="M878" s="4"/>
      <c r="N878" s="4"/>
      <c r="O878" s="4"/>
      <c r="P878" s="4"/>
      <c r="Q878" s="4"/>
      <c r="R878" s="4"/>
      <c r="S878" s="4"/>
      <c r="T878" s="4"/>
    </row>
    <row r="879" spans="12:20" x14ac:dyDescent="0.3">
      <c r="L879" s="4"/>
      <c r="M879" s="4"/>
      <c r="N879" s="4"/>
      <c r="O879" s="4"/>
      <c r="P879" s="4"/>
      <c r="Q879" s="4"/>
      <c r="R879" s="4"/>
      <c r="S879" s="4"/>
      <c r="T879" s="4"/>
    </row>
    <row r="880" spans="12:20" x14ac:dyDescent="0.3">
      <c r="L880" s="4"/>
      <c r="M880" s="4"/>
      <c r="N880" s="4"/>
      <c r="O880" s="4"/>
      <c r="P880" s="4"/>
      <c r="Q880" s="4"/>
      <c r="R880" s="4"/>
      <c r="S880" s="4"/>
      <c r="T880" s="4"/>
    </row>
    <row r="881" spans="12:20" x14ac:dyDescent="0.3">
      <c r="L881" s="4"/>
      <c r="M881" s="4"/>
      <c r="N881" s="4"/>
      <c r="O881" s="4"/>
      <c r="P881" s="4"/>
      <c r="Q881" s="4"/>
      <c r="R881" s="4"/>
      <c r="S881" s="4"/>
      <c r="T881" s="4"/>
    </row>
    <row r="882" spans="12:20" x14ac:dyDescent="0.3">
      <c r="L882" s="4"/>
      <c r="M882" s="4"/>
      <c r="N882" s="4"/>
      <c r="O882" s="4"/>
      <c r="P882" s="4"/>
      <c r="Q882" s="4"/>
      <c r="R882" s="4"/>
      <c r="S882" s="4"/>
      <c r="T882" s="4"/>
    </row>
    <row r="883" spans="12:20" x14ac:dyDescent="0.3">
      <c r="L883" s="4"/>
      <c r="M883" s="4"/>
      <c r="N883" s="4"/>
      <c r="O883" s="4"/>
      <c r="P883" s="4"/>
      <c r="Q883" s="4"/>
      <c r="R883" s="4"/>
      <c r="S883" s="4"/>
      <c r="T883" s="4"/>
    </row>
    <row r="884" spans="12:20" x14ac:dyDescent="0.3">
      <c r="L884" s="4"/>
      <c r="M884" s="4"/>
      <c r="N884" s="4"/>
      <c r="O884" s="4"/>
      <c r="P884" s="4"/>
      <c r="Q884" s="4"/>
      <c r="R884" s="4"/>
      <c r="S884" s="4"/>
      <c r="T884" s="4"/>
    </row>
    <row r="885" spans="12:20" x14ac:dyDescent="0.3">
      <c r="L885" s="4"/>
      <c r="M885" s="4"/>
      <c r="N885" s="4"/>
      <c r="O885" s="4"/>
      <c r="P885" s="4"/>
      <c r="Q885" s="4"/>
      <c r="R885" s="4"/>
      <c r="S885" s="4"/>
      <c r="T885" s="4"/>
    </row>
    <row r="886" spans="12:20" x14ac:dyDescent="0.3">
      <c r="L886" s="4"/>
      <c r="M886" s="4"/>
      <c r="N886" s="4"/>
      <c r="O886" s="4"/>
      <c r="P886" s="4"/>
      <c r="Q886" s="4"/>
      <c r="R886" s="4"/>
      <c r="S886" s="4"/>
      <c r="T886" s="4"/>
    </row>
    <row r="887" spans="12:20" x14ac:dyDescent="0.3">
      <c r="L887" s="4"/>
      <c r="M887" s="4"/>
      <c r="N887" s="4"/>
      <c r="O887" s="4"/>
      <c r="P887" s="4"/>
      <c r="Q887" s="4"/>
      <c r="R887" s="4"/>
      <c r="S887" s="4"/>
      <c r="T887" s="4"/>
    </row>
    <row r="888" spans="12:20" x14ac:dyDescent="0.3">
      <c r="L888" s="4"/>
      <c r="M888" s="4"/>
      <c r="N888" s="4"/>
      <c r="O888" s="4"/>
      <c r="P888" s="4"/>
      <c r="Q888" s="4"/>
      <c r="R888" s="4"/>
      <c r="S888" s="4"/>
      <c r="T888" s="4"/>
    </row>
    <row r="889" spans="12:20" x14ac:dyDescent="0.3">
      <c r="L889" s="4"/>
      <c r="M889" s="4"/>
      <c r="N889" s="4"/>
      <c r="O889" s="4"/>
      <c r="P889" s="4"/>
      <c r="Q889" s="4"/>
      <c r="R889" s="4"/>
      <c r="S889" s="4"/>
      <c r="T889" s="4"/>
    </row>
    <row r="890" spans="12:20" x14ac:dyDescent="0.3">
      <c r="L890" s="4"/>
      <c r="M890" s="4"/>
      <c r="N890" s="4"/>
      <c r="O890" s="4"/>
      <c r="P890" s="4"/>
      <c r="Q890" s="4"/>
      <c r="R890" s="4"/>
      <c r="S890" s="4"/>
      <c r="T890" s="4"/>
    </row>
    <row r="891" spans="12:20" x14ac:dyDescent="0.3">
      <c r="L891" s="4"/>
      <c r="M891" s="4"/>
      <c r="N891" s="4"/>
      <c r="O891" s="4"/>
      <c r="P891" s="4"/>
      <c r="Q891" s="4"/>
      <c r="R891" s="4"/>
      <c r="S891" s="4"/>
      <c r="T891" s="4"/>
    </row>
    <row r="892" spans="12:20" x14ac:dyDescent="0.3">
      <c r="L892" s="4"/>
      <c r="M892" s="4"/>
      <c r="N892" s="4"/>
      <c r="O892" s="4"/>
      <c r="P892" s="4"/>
      <c r="Q892" s="4"/>
      <c r="R892" s="4"/>
      <c r="S892" s="4"/>
      <c r="T892" s="4"/>
    </row>
    <row r="893" spans="12:20" x14ac:dyDescent="0.3">
      <c r="L893" s="4"/>
      <c r="M893" s="4"/>
      <c r="N893" s="4"/>
      <c r="O893" s="4"/>
      <c r="P893" s="4"/>
      <c r="Q893" s="4"/>
      <c r="R893" s="4"/>
      <c r="S893" s="4"/>
      <c r="T893" s="4"/>
    </row>
    <row r="894" spans="12:20" x14ac:dyDescent="0.3">
      <c r="L894" s="4"/>
      <c r="M894" s="4"/>
      <c r="N894" s="4"/>
      <c r="O894" s="4"/>
      <c r="P894" s="4"/>
      <c r="Q894" s="4"/>
      <c r="R894" s="4"/>
      <c r="S894" s="4"/>
      <c r="T894" s="4"/>
    </row>
    <row r="895" spans="12:20" x14ac:dyDescent="0.3">
      <c r="L895" s="4"/>
      <c r="M895" s="4"/>
      <c r="N895" s="4"/>
      <c r="O895" s="4"/>
      <c r="P895" s="4"/>
      <c r="Q895" s="4"/>
      <c r="R895" s="4"/>
      <c r="S895" s="4"/>
      <c r="T895" s="4"/>
    </row>
    <row r="896" spans="12:20" x14ac:dyDescent="0.3">
      <c r="L896" s="4"/>
      <c r="M896" s="4"/>
      <c r="N896" s="4"/>
      <c r="O896" s="4"/>
      <c r="P896" s="4"/>
      <c r="Q896" s="4"/>
      <c r="R896" s="4"/>
      <c r="S896" s="4"/>
      <c r="T896" s="4"/>
    </row>
    <row r="897" spans="12:20" x14ac:dyDescent="0.3">
      <c r="L897" s="4"/>
      <c r="M897" s="4"/>
      <c r="N897" s="4"/>
      <c r="O897" s="4"/>
      <c r="P897" s="4"/>
      <c r="Q897" s="4"/>
      <c r="R897" s="4"/>
      <c r="S897" s="4"/>
      <c r="T897" s="4"/>
    </row>
    <row r="898" spans="12:20" x14ac:dyDescent="0.3">
      <c r="L898" s="4"/>
      <c r="M898" s="4"/>
      <c r="N898" s="4"/>
      <c r="O898" s="4"/>
      <c r="P898" s="4"/>
      <c r="Q898" s="4"/>
      <c r="R898" s="4"/>
      <c r="S898" s="4"/>
      <c r="T898" s="4"/>
    </row>
    <row r="899" spans="12:20" x14ac:dyDescent="0.3">
      <c r="L899" s="4"/>
      <c r="M899" s="4"/>
      <c r="N899" s="4"/>
      <c r="O899" s="4"/>
      <c r="P899" s="4"/>
      <c r="Q899" s="4"/>
      <c r="R899" s="4"/>
      <c r="S899" s="4"/>
      <c r="T899" s="4"/>
    </row>
    <row r="900" spans="12:20" x14ac:dyDescent="0.3">
      <c r="L900" s="4"/>
      <c r="M900" s="4"/>
      <c r="N900" s="4"/>
      <c r="O900" s="4"/>
      <c r="P900" s="4"/>
      <c r="Q900" s="4"/>
      <c r="R900" s="4"/>
      <c r="S900" s="4"/>
      <c r="T900" s="4"/>
    </row>
    <row r="901" spans="12:20" x14ac:dyDescent="0.3">
      <c r="L901" s="4"/>
      <c r="M901" s="4"/>
      <c r="N901" s="4"/>
      <c r="O901" s="4"/>
      <c r="P901" s="4"/>
      <c r="Q901" s="4"/>
      <c r="R901" s="4"/>
      <c r="S901" s="4"/>
      <c r="T901" s="4"/>
    </row>
    <row r="902" spans="12:20" x14ac:dyDescent="0.3">
      <c r="L902" s="4"/>
      <c r="M902" s="4"/>
      <c r="N902" s="4"/>
      <c r="O902" s="4"/>
      <c r="P902" s="4"/>
      <c r="Q902" s="4"/>
      <c r="R902" s="4"/>
      <c r="S902" s="4"/>
      <c r="T902" s="4"/>
    </row>
    <row r="903" spans="12:20" x14ac:dyDescent="0.3">
      <c r="L903" s="4"/>
      <c r="M903" s="4"/>
      <c r="N903" s="4"/>
      <c r="O903" s="4"/>
      <c r="P903" s="4"/>
      <c r="Q903" s="4"/>
      <c r="R903" s="4"/>
      <c r="S903" s="4"/>
      <c r="T903" s="4"/>
    </row>
    <row r="904" spans="12:20" x14ac:dyDescent="0.3">
      <c r="L904" s="4"/>
      <c r="M904" s="4"/>
      <c r="N904" s="4"/>
      <c r="O904" s="4"/>
      <c r="P904" s="4"/>
      <c r="Q904" s="4"/>
      <c r="R904" s="4"/>
      <c r="S904" s="4"/>
      <c r="T904" s="4"/>
    </row>
    <row r="905" spans="12:20" x14ac:dyDescent="0.3">
      <c r="L905" s="4"/>
      <c r="M905" s="4"/>
      <c r="N905" s="4"/>
      <c r="O905" s="4"/>
      <c r="P905" s="4"/>
      <c r="Q905" s="4"/>
      <c r="R905" s="4"/>
      <c r="S905" s="4"/>
      <c r="T905" s="4"/>
    </row>
    <row r="906" spans="12:20" x14ac:dyDescent="0.3">
      <c r="L906" s="4"/>
      <c r="M906" s="4"/>
      <c r="N906" s="4"/>
      <c r="O906" s="4"/>
      <c r="P906" s="4"/>
      <c r="Q906" s="4"/>
      <c r="R906" s="4"/>
      <c r="S906" s="4"/>
      <c r="T906" s="4"/>
    </row>
    <row r="907" spans="12:20" x14ac:dyDescent="0.3">
      <c r="L907" s="4"/>
      <c r="M907" s="4"/>
      <c r="N907" s="4"/>
      <c r="O907" s="4"/>
      <c r="P907" s="4"/>
      <c r="Q907" s="4"/>
      <c r="R907" s="4"/>
      <c r="S907" s="4"/>
      <c r="T907" s="4"/>
    </row>
    <row r="908" spans="12:20" x14ac:dyDescent="0.3">
      <c r="L908" s="4"/>
      <c r="M908" s="4"/>
      <c r="N908" s="4"/>
      <c r="O908" s="4"/>
      <c r="P908" s="4"/>
      <c r="Q908" s="4"/>
      <c r="R908" s="4"/>
      <c r="S908" s="4"/>
      <c r="T908" s="4"/>
    </row>
    <row r="909" spans="12:20" x14ac:dyDescent="0.3">
      <c r="L909" s="4"/>
      <c r="M909" s="4"/>
      <c r="N909" s="4"/>
      <c r="O909" s="4"/>
      <c r="P909" s="4"/>
      <c r="Q909" s="4"/>
      <c r="R909" s="4"/>
      <c r="S909" s="4"/>
      <c r="T909" s="4"/>
    </row>
    <row r="910" spans="12:20" x14ac:dyDescent="0.3">
      <c r="L910" s="4"/>
      <c r="M910" s="4"/>
      <c r="N910" s="4"/>
      <c r="O910" s="4"/>
      <c r="P910" s="4"/>
      <c r="Q910" s="4"/>
      <c r="R910" s="4"/>
      <c r="S910" s="4"/>
      <c r="T910" s="4"/>
    </row>
    <row r="911" spans="12:20" x14ac:dyDescent="0.3">
      <c r="L911" s="4"/>
      <c r="M911" s="4"/>
      <c r="N911" s="4"/>
      <c r="O911" s="4"/>
      <c r="P911" s="4"/>
      <c r="Q911" s="4"/>
      <c r="R911" s="4"/>
      <c r="S911" s="4"/>
      <c r="T911" s="4"/>
    </row>
    <row r="912" spans="12:20" x14ac:dyDescent="0.3">
      <c r="L912" s="4"/>
      <c r="M912" s="4"/>
      <c r="N912" s="4"/>
      <c r="O912" s="4"/>
      <c r="P912" s="4"/>
      <c r="Q912" s="4"/>
      <c r="R912" s="4"/>
      <c r="S912" s="4"/>
      <c r="T912" s="4"/>
    </row>
    <row r="913" spans="12:20" x14ac:dyDescent="0.3">
      <c r="L913" s="4"/>
      <c r="M913" s="4"/>
      <c r="N913" s="4"/>
      <c r="O913" s="4"/>
      <c r="P913" s="4"/>
      <c r="Q913" s="4"/>
      <c r="R913" s="4"/>
      <c r="S913" s="4"/>
      <c r="T913" s="4"/>
    </row>
    <row r="914" spans="12:20" x14ac:dyDescent="0.3">
      <c r="L914" s="4"/>
      <c r="M914" s="4"/>
      <c r="N914" s="4"/>
      <c r="O914" s="4"/>
      <c r="P914" s="4"/>
      <c r="Q914" s="4"/>
      <c r="R914" s="4"/>
      <c r="S914" s="4"/>
      <c r="T914" s="4"/>
    </row>
    <row r="915" spans="12:20" x14ac:dyDescent="0.3">
      <c r="L915" s="4"/>
      <c r="M915" s="4"/>
      <c r="N915" s="4"/>
      <c r="O915" s="4"/>
      <c r="P915" s="4"/>
      <c r="Q915" s="4"/>
      <c r="R915" s="4"/>
      <c r="S915" s="4"/>
      <c r="T915" s="4"/>
    </row>
    <row r="916" spans="12:20" x14ac:dyDescent="0.3">
      <c r="L916" s="4"/>
      <c r="M916" s="4"/>
      <c r="N916" s="4"/>
      <c r="O916" s="4"/>
      <c r="P916" s="4"/>
      <c r="Q916" s="4"/>
      <c r="R916" s="4"/>
      <c r="S916" s="4"/>
      <c r="T916" s="4"/>
    </row>
    <row r="917" spans="12:20" x14ac:dyDescent="0.3">
      <c r="L917" s="4"/>
      <c r="M917" s="4"/>
      <c r="N917" s="4"/>
      <c r="O917" s="4"/>
      <c r="P917" s="4"/>
      <c r="Q917" s="4"/>
      <c r="R917" s="4"/>
      <c r="S917" s="4"/>
      <c r="T917" s="4"/>
    </row>
    <row r="918" spans="12:20" x14ac:dyDescent="0.3">
      <c r="L918" s="4"/>
      <c r="M918" s="4"/>
      <c r="N918" s="4"/>
      <c r="O918" s="4"/>
      <c r="P918" s="4"/>
      <c r="Q918" s="4"/>
      <c r="R918" s="4"/>
      <c r="S918" s="4"/>
      <c r="T918" s="4"/>
    </row>
    <row r="919" spans="12:20" x14ac:dyDescent="0.3">
      <c r="L919" s="4"/>
      <c r="M919" s="4"/>
      <c r="N919" s="4"/>
      <c r="O919" s="4"/>
      <c r="P919" s="4"/>
      <c r="Q919" s="4"/>
      <c r="R919" s="4"/>
      <c r="S919" s="4"/>
      <c r="T919" s="4"/>
    </row>
    <row r="920" spans="12:20" x14ac:dyDescent="0.3">
      <c r="L920" s="4"/>
      <c r="M920" s="4"/>
      <c r="N920" s="4"/>
      <c r="O920" s="4"/>
      <c r="P920" s="4"/>
      <c r="Q920" s="4"/>
      <c r="R920" s="4"/>
      <c r="S920" s="4"/>
      <c r="T920" s="4"/>
    </row>
    <row r="921" spans="12:20" x14ac:dyDescent="0.3">
      <c r="L921" s="4"/>
      <c r="M921" s="4"/>
      <c r="N921" s="4"/>
      <c r="O921" s="4"/>
      <c r="P921" s="4"/>
      <c r="Q921" s="4"/>
      <c r="R921" s="4"/>
      <c r="S921" s="4"/>
      <c r="T921" s="4"/>
    </row>
    <row r="922" spans="12:20" x14ac:dyDescent="0.3">
      <c r="L922" s="4"/>
      <c r="M922" s="4"/>
      <c r="N922" s="4"/>
      <c r="O922" s="4"/>
      <c r="P922" s="4"/>
      <c r="Q922" s="4"/>
      <c r="R922" s="4"/>
      <c r="S922" s="4"/>
      <c r="T922" s="4"/>
    </row>
    <row r="923" spans="12:20" x14ac:dyDescent="0.3">
      <c r="L923" s="4"/>
      <c r="M923" s="4"/>
      <c r="N923" s="4"/>
      <c r="O923" s="4"/>
      <c r="P923" s="4"/>
      <c r="Q923" s="4"/>
      <c r="R923" s="4"/>
      <c r="S923" s="4"/>
      <c r="T923" s="4"/>
    </row>
    <row r="924" spans="12:20" x14ac:dyDescent="0.3">
      <c r="L924" s="4"/>
      <c r="M924" s="4"/>
      <c r="N924" s="4"/>
      <c r="O924" s="4"/>
      <c r="P924" s="4"/>
      <c r="Q924" s="4"/>
      <c r="R924" s="4"/>
      <c r="S924" s="4"/>
      <c r="T924" s="4"/>
    </row>
    <row r="925" spans="12:20" x14ac:dyDescent="0.3">
      <c r="L925" s="4"/>
      <c r="M925" s="4"/>
      <c r="N925" s="4"/>
      <c r="O925" s="4"/>
      <c r="P925" s="4"/>
      <c r="Q925" s="4"/>
      <c r="R925" s="4"/>
      <c r="S925" s="4"/>
      <c r="T925" s="4"/>
    </row>
    <row r="926" spans="12:20" x14ac:dyDescent="0.3">
      <c r="L926" s="4"/>
      <c r="M926" s="4"/>
      <c r="N926" s="4"/>
      <c r="O926" s="4"/>
      <c r="P926" s="4"/>
      <c r="Q926" s="4"/>
      <c r="R926" s="4"/>
      <c r="S926" s="4"/>
      <c r="T926" s="4"/>
    </row>
    <row r="927" spans="12:20" x14ac:dyDescent="0.3">
      <c r="L927" s="4"/>
      <c r="M927" s="4"/>
      <c r="N927" s="4"/>
      <c r="O927" s="4"/>
      <c r="P927" s="4"/>
      <c r="Q927" s="4"/>
      <c r="R927" s="4"/>
      <c r="S927" s="4"/>
      <c r="T927" s="4"/>
    </row>
    <row r="928" spans="12:20" x14ac:dyDescent="0.3">
      <c r="L928" s="4"/>
      <c r="M928" s="4"/>
      <c r="N928" s="4"/>
      <c r="O928" s="4"/>
      <c r="P928" s="4"/>
      <c r="Q928" s="4"/>
      <c r="R928" s="4"/>
      <c r="S928" s="4"/>
      <c r="T928" s="4"/>
    </row>
    <row r="929" spans="12:20" x14ac:dyDescent="0.3">
      <c r="L929" s="4"/>
      <c r="M929" s="4"/>
      <c r="N929" s="4"/>
      <c r="O929" s="4"/>
      <c r="P929" s="4"/>
      <c r="Q929" s="4"/>
      <c r="R929" s="4"/>
      <c r="S929" s="4"/>
      <c r="T929" s="4"/>
    </row>
    <row r="930" spans="12:20" x14ac:dyDescent="0.3">
      <c r="L930" s="4"/>
      <c r="M930" s="4"/>
      <c r="N930" s="4"/>
      <c r="O930" s="4"/>
      <c r="P930" s="4"/>
      <c r="Q930" s="4"/>
      <c r="R930" s="4"/>
      <c r="S930" s="4"/>
      <c r="T930" s="4"/>
    </row>
    <row r="931" spans="12:20" x14ac:dyDescent="0.3">
      <c r="L931" s="4"/>
      <c r="M931" s="4"/>
      <c r="N931" s="4"/>
      <c r="O931" s="4"/>
      <c r="P931" s="4"/>
      <c r="Q931" s="4"/>
      <c r="R931" s="4"/>
      <c r="S931" s="4"/>
      <c r="T931" s="4"/>
    </row>
    <row r="932" spans="12:20" x14ac:dyDescent="0.3">
      <c r="L932" s="4"/>
      <c r="M932" s="4"/>
      <c r="N932" s="4"/>
      <c r="O932" s="4"/>
      <c r="P932" s="4"/>
      <c r="Q932" s="4"/>
      <c r="R932" s="4"/>
      <c r="S932" s="4"/>
      <c r="T932" s="4"/>
    </row>
    <row r="933" spans="12:20" x14ac:dyDescent="0.3">
      <c r="L933" s="4"/>
      <c r="M933" s="4"/>
      <c r="N933" s="4"/>
      <c r="O933" s="4"/>
      <c r="P933" s="4"/>
      <c r="Q933" s="4"/>
      <c r="R933" s="4"/>
      <c r="S933" s="4"/>
      <c r="T933" s="4"/>
    </row>
    <row r="934" spans="12:20" x14ac:dyDescent="0.3">
      <c r="L934" s="4"/>
      <c r="M934" s="4"/>
      <c r="N934" s="4"/>
      <c r="O934" s="4"/>
      <c r="P934" s="4"/>
      <c r="Q934" s="4"/>
      <c r="R934" s="4"/>
      <c r="S934" s="4"/>
      <c r="T934" s="4"/>
    </row>
    <row r="935" spans="12:20" x14ac:dyDescent="0.3">
      <c r="L935" s="4"/>
      <c r="M935" s="4"/>
      <c r="N935" s="4"/>
      <c r="O935" s="4"/>
      <c r="P935" s="4"/>
      <c r="Q935" s="4"/>
      <c r="R935" s="4"/>
      <c r="S935" s="4"/>
      <c r="T935" s="4"/>
    </row>
    <row r="936" spans="12:20" x14ac:dyDescent="0.3">
      <c r="L936" s="4"/>
      <c r="M936" s="4"/>
      <c r="N936" s="4"/>
      <c r="O936" s="4"/>
      <c r="P936" s="4"/>
      <c r="Q936" s="4"/>
      <c r="R936" s="4"/>
      <c r="S936" s="4"/>
      <c r="T936" s="4"/>
    </row>
    <row r="937" spans="12:20" x14ac:dyDescent="0.3">
      <c r="L937" s="4"/>
      <c r="M937" s="4"/>
      <c r="N937" s="4"/>
      <c r="O937" s="4"/>
      <c r="P937" s="4"/>
      <c r="Q937" s="4"/>
      <c r="R937" s="4"/>
      <c r="S937" s="4"/>
      <c r="T937" s="4"/>
    </row>
    <row r="938" spans="12:20" x14ac:dyDescent="0.3">
      <c r="L938" s="4"/>
      <c r="M938" s="4"/>
      <c r="N938" s="4"/>
      <c r="O938" s="4"/>
      <c r="P938" s="4"/>
      <c r="Q938" s="4"/>
      <c r="R938" s="4"/>
      <c r="S938" s="4"/>
      <c r="T938" s="4"/>
    </row>
    <row r="939" spans="12:20" x14ac:dyDescent="0.3">
      <c r="L939" s="4"/>
      <c r="M939" s="4"/>
      <c r="N939" s="4"/>
      <c r="O939" s="4"/>
      <c r="P939" s="4"/>
      <c r="Q939" s="4"/>
      <c r="R939" s="4"/>
      <c r="S939" s="4"/>
      <c r="T939" s="4"/>
    </row>
    <row r="940" spans="12:20" x14ac:dyDescent="0.3">
      <c r="L940" s="4"/>
      <c r="M940" s="4"/>
      <c r="N940" s="4"/>
      <c r="O940" s="4"/>
      <c r="P940" s="4"/>
      <c r="Q940" s="4"/>
      <c r="R940" s="4"/>
      <c r="S940" s="4"/>
      <c r="T940" s="4"/>
    </row>
    <row r="941" spans="12:20" x14ac:dyDescent="0.3">
      <c r="L941" s="4"/>
      <c r="M941" s="4"/>
      <c r="N941" s="4"/>
      <c r="O941" s="4"/>
      <c r="P941" s="4"/>
      <c r="Q941" s="4"/>
      <c r="R941" s="4"/>
      <c r="S941" s="4"/>
      <c r="T941" s="4"/>
    </row>
    <row r="942" spans="12:20" x14ac:dyDescent="0.3">
      <c r="L942" s="4"/>
      <c r="M942" s="4"/>
      <c r="N942" s="4"/>
      <c r="O942" s="4"/>
      <c r="P942" s="4"/>
      <c r="Q942" s="4"/>
      <c r="R942" s="4"/>
      <c r="S942" s="4"/>
      <c r="T942" s="4"/>
    </row>
    <row r="943" spans="12:20" x14ac:dyDescent="0.3">
      <c r="L943" s="4"/>
      <c r="M943" s="4"/>
      <c r="N943" s="4"/>
      <c r="O943" s="4"/>
      <c r="P943" s="4"/>
      <c r="Q943" s="4"/>
      <c r="R943" s="4"/>
      <c r="S943" s="4"/>
      <c r="T943" s="4"/>
    </row>
    <row r="944" spans="12:20" x14ac:dyDescent="0.3">
      <c r="L944" s="4"/>
      <c r="M944" s="4"/>
      <c r="N944" s="4"/>
      <c r="O944" s="4"/>
      <c r="P944" s="4"/>
      <c r="Q944" s="4"/>
      <c r="R944" s="4"/>
      <c r="S944" s="4"/>
      <c r="T944" s="4"/>
    </row>
    <row r="945" spans="12:20" x14ac:dyDescent="0.3">
      <c r="L945" s="4"/>
      <c r="M945" s="4"/>
      <c r="N945" s="4"/>
      <c r="O945" s="4"/>
      <c r="P945" s="4"/>
      <c r="Q945" s="4"/>
      <c r="R945" s="4"/>
      <c r="S945" s="4"/>
      <c r="T945" s="4"/>
    </row>
    <row r="946" spans="12:20" x14ac:dyDescent="0.3">
      <c r="L946" s="4"/>
      <c r="M946" s="4"/>
      <c r="N946" s="4"/>
      <c r="O946" s="4"/>
      <c r="P946" s="4"/>
      <c r="Q946" s="4"/>
      <c r="R946" s="4"/>
      <c r="S946" s="4"/>
      <c r="T946" s="4"/>
    </row>
    <row r="947" spans="12:20" x14ac:dyDescent="0.3">
      <c r="L947" s="4"/>
      <c r="M947" s="4"/>
      <c r="N947" s="4"/>
      <c r="O947" s="4"/>
      <c r="P947" s="4"/>
      <c r="Q947" s="4"/>
      <c r="R947" s="4"/>
      <c r="S947" s="4"/>
      <c r="T947" s="4"/>
    </row>
    <row r="948" spans="12:20" x14ac:dyDescent="0.3">
      <c r="L948" s="4"/>
      <c r="M948" s="4"/>
      <c r="N948" s="4"/>
      <c r="O948" s="4"/>
      <c r="P948" s="4"/>
      <c r="Q948" s="4"/>
      <c r="R948" s="4"/>
      <c r="S948" s="4"/>
      <c r="T948" s="4"/>
    </row>
    <row r="949" spans="12:20" x14ac:dyDescent="0.3">
      <c r="L949" s="4"/>
      <c r="M949" s="4"/>
      <c r="N949" s="4"/>
      <c r="O949" s="4"/>
      <c r="P949" s="4"/>
      <c r="Q949" s="4"/>
      <c r="R949" s="4"/>
      <c r="S949" s="4"/>
      <c r="T949" s="4"/>
    </row>
    <row r="950" spans="12:20" x14ac:dyDescent="0.3">
      <c r="L950" s="4"/>
      <c r="M950" s="4"/>
      <c r="N950" s="4"/>
      <c r="O950" s="4"/>
      <c r="P950" s="4"/>
      <c r="Q950" s="4"/>
      <c r="R950" s="4"/>
      <c r="S950" s="4"/>
      <c r="T950" s="4"/>
    </row>
    <row r="951" spans="12:20" x14ac:dyDescent="0.3">
      <c r="L951" s="4"/>
      <c r="M951" s="4"/>
      <c r="N951" s="4"/>
      <c r="O951" s="4"/>
      <c r="P951" s="4"/>
      <c r="Q951" s="4"/>
      <c r="R951" s="4"/>
      <c r="S951" s="4"/>
      <c r="T951" s="4"/>
    </row>
    <row r="952" spans="12:20" x14ac:dyDescent="0.3">
      <c r="L952" s="4"/>
      <c r="M952" s="4"/>
      <c r="N952" s="4"/>
      <c r="O952" s="4"/>
      <c r="P952" s="4"/>
      <c r="Q952" s="4"/>
      <c r="R952" s="4"/>
      <c r="S952" s="4"/>
      <c r="T952" s="4"/>
    </row>
    <row r="953" spans="12:20" x14ac:dyDescent="0.3">
      <c r="L953" s="4"/>
      <c r="M953" s="4"/>
      <c r="N953" s="4"/>
      <c r="O953" s="4"/>
      <c r="P953" s="4"/>
      <c r="Q953" s="4"/>
      <c r="R953" s="4"/>
      <c r="S953" s="4"/>
      <c r="T953" s="4"/>
    </row>
    <row r="954" spans="12:20" x14ac:dyDescent="0.3">
      <c r="L954" s="4"/>
      <c r="M954" s="4"/>
      <c r="N954" s="4"/>
      <c r="O954" s="4"/>
      <c r="P954" s="4"/>
      <c r="Q954" s="4"/>
      <c r="R954" s="4"/>
      <c r="S954" s="4"/>
      <c r="T954" s="4"/>
    </row>
    <row r="955" spans="12:20" x14ac:dyDescent="0.3">
      <c r="L955" s="4"/>
      <c r="M955" s="4"/>
      <c r="N955" s="4"/>
      <c r="O955" s="4"/>
      <c r="P955" s="4"/>
      <c r="Q955" s="4"/>
      <c r="R955" s="4"/>
      <c r="S955" s="4"/>
      <c r="T955" s="4"/>
    </row>
    <row r="956" spans="12:20" x14ac:dyDescent="0.3">
      <c r="L956" s="4"/>
      <c r="M956" s="4"/>
      <c r="N956" s="4"/>
      <c r="O956" s="4"/>
      <c r="P956" s="4"/>
      <c r="Q956" s="4"/>
      <c r="R956" s="4"/>
      <c r="S956" s="4"/>
      <c r="T956" s="4"/>
    </row>
    <row r="957" spans="12:20" x14ac:dyDescent="0.3">
      <c r="L957" s="4"/>
      <c r="M957" s="4"/>
      <c r="N957" s="4"/>
      <c r="O957" s="4"/>
      <c r="P957" s="4"/>
      <c r="Q957" s="4"/>
      <c r="R957" s="4"/>
      <c r="S957" s="4"/>
      <c r="T957" s="4"/>
    </row>
    <row r="958" spans="12:20" x14ac:dyDescent="0.3">
      <c r="L958" s="4"/>
      <c r="M958" s="4"/>
      <c r="N958" s="4"/>
      <c r="O958" s="4"/>
      <c r="P958" s="4"/>
      <c r="Q958" s="4"/>
      <c r="R958" s="4"/>
      <c r="S958" s="4"/>
      <c r="T958" s="4"/>
    </row>
    <row r="959" spans="12:20" x14ac:dyDescent="0.3">
      <c r="L959" s="4"/>
      <c r="M959" s="4"/>
      <c r="N959" s="4"/>
      <c r="O959" s="4"/>
      <c r="P959" s="4"/>
      <c r="Q959" s="4"/>
      <c r="R959" s="4"/>
      <c r="S959" s="4"/>
      <c r="T959" s="4"/>
    </row>
    <row r="960" spans="12:20" x14ac:dyDescent="0.3">
      <c r="L960" s="4"/>
      <c r="M960" s="4"/>
      <c r="N960" s="4"/>
      <c r="O960" s="4"/>
      <c r="P960" s="4"/>
      <c r="Q960" s="4"/>
      <c r="R960" s="4"/>
      <c r="S960" s="4"/>
      <c r="T960" s="4"/>
    </row>
    <row r="961" spans="12:20" x14ac:dyDescent="0.3">
      <c r="L961" s="4"/>
      <c r="M961" s="4"/>
      <c r="N961" s="4"/>
      <c r="O961" s="4"/>
      <c r="P961" s="4"/>
      <c r="Q961" s="4"/>
      <c r="R961" s="4"/>
      <c r="S961" s="4"/>
      <c r="T961" s="4"/>
    </row>
    <row r="962" spans="12:20" x14ac:dyDescent="0.3">
      <c r="L962" s="4"/>
      <c r="M962" s="4"/>
      <c r="N962" s="4"/>
      <c r="O962" s="4"/>
      <c r="P962" s="4"/>
      <c r="Q962" s="4"/>
      <c r="R962" s="4"/>
      <c r="S962" s="4"/>
      <c r="T962" s="4"/>
    </row>
    <row r="963" spans="12:20" x14ac:dyDescent="0.3">
      <c r="L963" s="4"/>
      <c r="M963" s="4"/>
      <c r="N963" s="4"/>
      <c r="O963" s="4"/>
      <c r="P963" s="4"/>
      <c r="Q963" s="4"/>
      <c r="R963" s="4"/>
      <c r="S963" s="4"/>
      <c r="T963" s="4"/>
    </row>
    <row r="964" spans="12:20" x14ac:dyDescent="0.3">
      <c r="L964" s="4"/>
      <c r="M964" s="4"/>
      <c r="N964" s="4"/>
      <c r="O964" s="4"/>
      <c r="P964" s="4"/>
      <c r="Q964" s="4"/>
      <c r="R964" s="4"/>
      <c r="S964" s="4"/>
      <c r="T964" s="4"/>
    </row>
    <row r="965" spans="12:20" x14ac:dyDescent="0.3">
      <c r="L965" s="4"/>
      <c r="M965" s="4"/>
      <c r="N965" s="4"/>
      <c r="O965" s="4"/>
      <c r="P965" s="4"/>
      <c r="Q965" s="4"/>
      <c r="R965" s="4"/>
      <c r="S965" s="4"/>
      <c r="T965" s="4"/>
    </row>
    <row r="966" spans="12:20" x14ac:dyDescent="0.3">
      <c r="L966" s="4"/>
      <c r="M966" s="4"/>
      <c r="N966" s="4"/>
      <c r="O966" s="4"/>
      <c r="P966" s="4"/>
      <c r="Q966" s="4"/>
      <c r="R966" s="4"/>
      <c r="S966" s="4"/>
      <c r="T966" s="4"/>
    </row>
    <row r="967" spans="12:20" x14ac:dyDescent="0.3">
      <c r="L967" s="4"/>
      <c r="M967" s="4"/>
      <c r="N967" s="4"/>
      <c r="O967" s="4"/>
      <c r="P967" s="4"/>
      <c r="Q967" s="4"/>
      <c r="R967" s="4"/>
      <c r="S967" s="4"/>
      <c r="T967" s="4"/>
    </row>
    <row r="968" spans="12:20" x14ac:dyDescent="0.3">
      <c r="L968" s="4"/>
      <c r="M968" s="4"/>
      <c r="N968" s="4"/>
      <c r="O968" s="4"/>
      <c r="P968" s="4"/>
      <c r="Q968" s="4"/>
      <c r="R968" s="4"/>
      <c r="S968" s="4"/>
      <c r="T968" s="4"/>
    </row>
    <row r="969" spans="12:20" x14ac:dyDescent="0.3">
      <c r="L969" s="4"/>
      <c r="M969" s="4"/>
      <c r="N969" s="4"/>
      <c r="O969" s="4"/>
      <c r="P969" s="4"/>
      <c r="Q969" s="4"/>
      <c r="R969" s="4"/>
      <c r="S969" s="4"/>
      <c r="T969" s="4"/>
    </row>
    <row r="970" spans="12:20" x14ac:dyDescent="0.3">
      <c r="L970" s="4"/>
      <c r="M970" s="4"/>
      <c r="N970" s="4"/>
      <c r="O970" s="4"/>
      <c r="P970" s="4"/>
      <c r="Q970" s="4"/>
      <c r="R970" s="4"/>
      <c r="S970" s="4"/>
      <c r="T970" s="4"/>
    </row>
    <row r="971" spans="12:20" x14ac:dyDescent="0.3">
      <c r="L971" s="4"/>
      <c r="M971" s="4"/>
      <c r="N971" s="4"/>
      <c r="O971" s="4"/>
      <c r="P971" s="4"/>
      <c r="Q971" s="4"/>
      <c r="R971" s="4"/>
      <c r="S971" s="4"/>
      <c r="T971" s="4"/>
    </row>
    <row r="972" spans="12:20" x14ac:dyDescent="0.3">
      <c r="L972" s="4"/>
      <c r="M972" s="4"/>
      <c r="N972" s="4"/>
      <c r="O972" s="4"/>
      <c r="P972" s="4"/>
      <c r="Q972" s="4"/>
      <c r="R972" s="4"/>
      <c r="S972" s="4"/>
      <c r="T972" s="4"/>
    </row>
    <row r="973" spans="12:20" x14ac:dyDescent="0.3">
      <c r="L973" s="4"/>
      <c r="M973" s="4"/>
      <c r="N973" s="4"/>
      <c r="O973" s="4"/>
      <c r="P973" s="4"/>
      <c r="Q973" s="4"/>
      <c r="R973" s="4"/>
      <c r="S973" s="4"/>
      <c r="T973" s="4"/>
    </row>
    <row r="974" spans="12:20" x14ac:dyDescent="0.3">
      <c r="L974" s="4"/>
      <c r="M974" s="4"/>
      <c r="N974" s="4"/>
      <c r="O974" s="4"/>
      <c r="P974" s="4"/>
      <c r="Q974" s="4"/>
      <c r="R974" s="4"/>
      <c r="S974" s="4"/>
      <c r="T974" s="4"/>
    </row>
    <row r="975" spans="12:20" x14ac:dyDescent="0.3">
      <c r="L975" s="4"/>
      <c r="M975" s="4"/>
      <c r="N975" s="4"/>
      <c r="O975" s="4"/>
      <c r="P975" s="4"/>
      <c r="Q975" s="4"/>
      <c r="R975" s="4"/>
      <c r="S975" s="4"/>
      <c r="T975" s="4"/>
    </row>
    <row r="976" spans="12:20" x14ac:dyDescent="0.3">
      <c r="L976" s="4"/>
      <c r="M976" s="4"/>
      <c r="N976" s="4"/>
      <c r="O976" s="4"/>
      <c r="P976" s="4"/>
      <c r="Q976" s="4"/>
      <c r="R976" s="4"/>
      <c r="S976" s="4"/>
      <c r="T976" s="4"/>
    </row>
    <row r="977" spans="12:20" x14ac:dyDescent="0.3">
      <c r="L977" s="4"/>
      <c r="M977" s="4"/>
      <c r="N977" s="4"/>
      <c r="O977" s="4"/>
      <c r="P977" s="4"/>
      <c r="Q977" s="4"/>
      <c r="R977" s="4"/>
      <c r="S977" s="4"/>
      <c r="T977" s="4"/>
    </row>
    <row r="978" spans="12:20" x14ac:dyDescent="0.3">
      <c r="L978" s="4"/>
      <c r="M978" s="4"/>
      <c r="N978" s="4"/>
      <c r="O978" s="4"/>
      <c r="P978" s="4"/>
      <c r="Q978" s="4"/>
      <c r="R978" s="4"/>
      <c r="S978" s="4"/>
      <c r="T978" s="4"/>
    </row>
    <row r="979" spans="12:20" x14ac:dyDescent="0.3">
      <c r="L979" s="4"/>
      <c r="M979" s="4"/>
      <c r="N979" s="4"/>
      <c r="O979" s="4"/>
      <c r="P979" s="4"/>
      <c r="Q979" s="4"/>
      <c r="R979" s="4"/>
      <c r="S979" s="4"/>
      <c r="T979" s="4"/>
    </row>
    <row r="980" spans="12:20" x14ac:dyDescent="0.3">
      <c r="L980" s="4"/>
      <c r="M980" s="4"/>
      <c r="N980" s="4"/>
      <c r="O980" s="4"/>
      <c r="P980" s="4"/>
      <c r="Q980" s="4"/>
      <c r="R980" s="4"/>
      <c r="S980" s="4"/>
      <c r="T980" s="4"/>
    </row>
    <row r="981" spans="12:20" x14ac:dyDescent="0.3">
      <c r="L981" s="4"/>
      <c r="M981" s="4"/>
      <c r="N981" s="4"/>
      <c r="O981" s="4"/>
      <c r="P981" s="4"/>
      <c r="Q981" s="4"/>
      <c r="R981" s="4"/>
      <c r="S981" s="4"/>
      <c r="T981" s="4"/>
    </row>
    <row r="982" spans="12:20" x14ac:dyDescent="0.3">
      <c r="L982" s="4"/>
      <c r="M982" s="4"/>
      <c r="N982" s="4"/>
      <c r="O982" s="4"/>
      <c r="P982" s="4"/>
      <c r="Q982" s="4"/>
      <c r="R982" s="4"/>
      <c r="S982" s="4"/>
      <c r="T982" s="4"/>
    </row>
    <row r="983" spans="12:20" x14ac:dyDescent="0.3">
      <c r="L983" s="4"/>
      <c r="M983" s="4"/>
      <c r="N983" s="4"/>
      <c r="O983" s="4"/>
      <c r="P983" s="4"/>
      <c r="Q983" s="4"/>
      <c r="R983" s="4"/>
      <c r="S983" s="4"/>
      <c r="T983" s="4"/>
    </row>
    <row r="984" spans="12:20" x14ac:dyDescent="0.3">
      <c r="L984" s="4"/>
      <c r="M984" s="4"/>
      <c r="N984" s="4"/>
      <c r="O984" s="4"/>
      <c r="P984" s="4"/>
      <c r="Q984" s="4"/>
      <c r="R984" s="4"/>
      <c r="S984" s="4"/>
      <c r="T984" s="4"/>
    </row>
    <row r="985" spans="12:20" x14ac:dyDescent="0.3">
      <c r="L985" s="4"/>
      <c r="M985" s="4"/>
      <c r="N985" s="4"/>
      <c r="O985" s="4"/>
      <c r="P985" s="4"/>
      <c r="Q985" s="4"/>
      <c r="R985" s="4"/>
      <c r="S985" s="4"/>
      <c r="T985" s="4"/>
    </row>
    <row r="986" spans="12:20" x14ac:dyDescent="0.3">
      <c r="L986" s="4"/>
      <c r="M986" s="4"/>
      <c r="N986" s="4"/>
      <c r="O986" s="4"/>
      <c r="P986" s="4"/>
      <c r="Q986" s="4"/>
      <c r="R986" s="4"/>
      <c r="S986" s="4"/>
      <c r="T986" s="4"/>
    </row>
    <row r="987" spans="12:20" x14ac:dyDescent="0.3">
      <c r="L987" s="4"/>
      <c r="M987" s="4"/>
      <c r="N987" s="4"/>
      <c r="O987" s="4"/>
      <c r="P987" s="4"/>
      <c r="Q987" s="4"/>
      <c r="R987" s="4"/>
      <c r="S987" s="4"/>
      <c r="T987" s="4"/>
    </row>
    <row r="988" spans="12:20" x14ac:dyDescent="0.3">
      <c r="L988" s="4"/>
      <c r="M988" s="4"/>
      <c r="N988" s="4"/>
      <c r="O988" s="4"/>
      <c r="P988" s="4"/>
      <c r="Q988" s="4"/>
      <c r="R988" s="4"/>
      <c r="S988" s="4"/>
      <c r="T988" s="4"/>
    </row>
    <row r="989" spans="12:20" x14ac:dyDescent="0.3">
      <c r="L989" s="4"/>
      <c r="M989" s="4"/>
      <c r="N989" s="4"/>
      <c r="O989" s="4"/>
      <c r="P989" s="4"/>
      <c r="Q989" s="4"/>
      <c r="R989" s="4"/>
      <c r="S989" s="4"/>
      <c r="T989" s="4"/>
    </row>
    <row r="990" spans="12:20" x14ac:dyDescent="0.3">
      <c r="L990" s="4"/>
      <c r="M990" s="4"/>
      <c r="N990" s="4"/>
      <c r="O990" s="4"/>
      <c r="P990" s="4"/>
      <c r="Q990" s="4"/>
      <c r="R990" s="4"/>
      <c r="S990" s="4"/>
      <c r="T990" s="4"/>
    </row>
    <row r="991" spans="12:20" x14ac:dyDescent="0.3">
      <c r="L991" s="4"/>
      <c r="M991" s="4"/>
      <c r="N991" s="4"/>
      <c r="O991" s="4"/>
      <c r="P991" s="4"/>
      <c r="Q991" s="4"/>
      <c r="R991" s="4"/>
      <c r="S991" s="4"/>
      <c r="T991" s="4"/>
    </row>
    <row r="992" spans="12:20" x14ac:dyDescent="0.3">
      <c r="L992" s="4"/>
      <c r="M992" s="4"/>
      <c r="N992" s="4"/>
      <c r="O992" s="4"/>
      <c r="P992" s="4"/>
      <c r="Q992" s="4"/>
      <c r="R992" s="4"/>
      <c r="S992" s="4"/>
      <c r="T992" s="4"/>
    </row>
    <row r="993" spans="12:20" x14ac:dyDescent="0.3">
      <c r="L993" s="4"/>
      <c r="M993" s="4"/>
      <c r="N993" s="4"/>
      <c r="O993" s="4"/>
      <c r="P993" s="4"/>
      <c r="Q993" s="4"/>
      <c r="R993" s="4"/>
      <c r="S993" s="4"/>
      <c r="T993" s="4"/>
    </row>
    <row r="994" spans="12:20" x14ac:dyDescent="0.3">
      <c r="L994" s="4"/>
      <c r="M994" s="4"/>
      <c r="N994" s="4"/>
      <c r="O994" s="4"/>
      <c r="P994" s="4"/>
      <c r="Q994" s="4"/>
      <c r="R994" s="4"/>
      <c r="S994" s="4"/>
      <c r="T994" s="4"/>
    </row>
    <row r="995" spans="12:20" x14ac:dyDescent="0.3">
      <c r="L995" s="4"/>
      <c r="M995" s="4"/>
      <c r="N995" s="4"/>
      <c r="O995" s="4"/>
      <c r="P995" s="4"/>
      <c r="Q995" s="4"/>
      <c r="R995" s="4"/>
      <c r="S995" s="4"/>
      <c r="T995" s="4"/>
    </row>
    <row r="996" spans="12:20" x14ac:dyDescent="0.3">
      <c r="L996" s="4"/>
      <c r="M996" s="4"/>
      <c r="N996" s="4"/>
      <c r="O996" s="4"/>
      <c r="P996" s="4"/>
      <c r="Q996" s="4"/>
      <c r="R996" s="4"/>
      <c r="S996" s="4"/>
      <c r="T996" s="4"/>
    </row>
    <row r="997" spans="12:20" x14ac:dyDescent="0.3">
      <c r="L997" s="4"/>
      <c r="M997" s="4"/>
      <c r="N997" s="4"/>
      <c r="O997" s="4"/>
      <c r="P997" s="4"/>
      <c r="Q997" s="4"/>
      <c r="R997" s="4"/>
      <c r="S997" s="4"/>
      <c r="T997" s="4"/>
    </row>
    <row r="998" spans="12:20" x14ac:dyDescent="0.3">
      <c r="L998" s="4"/>
      <c r="M998" s="4"/>
      <c r="N998" s="4"/>
      <c r="O998" s="4"/>
      <c r="P998" s="4"/>
      <c r="Q998" s="4"/>
      <c r="R998" s="4"/>
      <c r="S998" s="4"/>
      <c r="T998" s="4"/>
    </row>
    <row r="999" spans="12:20" x14ac:dyDescent="0.3">
      <c r="L999" s="4"/>
      <c r="M999" s="4"/>
      <c r="N999" s="4"/>
      <c r="O999" s="4"/>
      <c r="P999" s="4"/>
      <c r="Q999" s="4"/>
      <c r="R999" s="4"/>
      <c r="S999" s="4"/>
      <c r="T999" s="4"/>
    </row>
    <row r="1000" spans="12:20" x14ac:dyDescent="0.3">
      <c r="L1000" s="4"/>
      <c r="M1000" s="4"/>
      <c r="N1000" s="4"/>
      <c r="O1000" s="4"/>
      <c r="P1000" s="4"/>
      <c r="Q1000" s="4"/>
      <c r="R1000" s="4"/>
      <c r="S1000" s="4"/>
      <c r="T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32A7-0DAA-49F0-888B-852BA7AA3FA1}">
  <dimension ref="A1:T1000"/>
  <sheetViews>
    <sheetView workbookViewId="0">
      <selection activeCell="G7" sqref="G7"/>
    </sheetView>
  </sheetViews>
  <sheetFormatPr defaultColWidth="12.6640625" defaultRowHeight="14.4" x14ac:dyDescent="0.3"/>
  <cols>
    <col min="1" max="1" width="5.88671875" customWidth="1"/>
    <col min="2" max="2" width="44.21875" customWidth="1"/>
    <col min="3" max="3" width="8.88671875" customWidth="1"/>
    <col min="4" max="4" width="14.6640625" customWidth="1"/>
    <col min="5" max="6" width="6" customWidth="1"/>
    <col min="7" max="7" width="64.21875" customWidth="1"/>
    <col min="12" max="12" width="89.88671875" customWidth="1"/>
    <col min="17" max="17" width="6.88671875" customWidth="1"/>
    <col min="18" max="18" width="7.44140625" customWidth="1"/>
    <col min="19" max="19" width="15.33203125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2" t="s">
        <v>3</v>
      </c>
      <c r="F1" s="1" t="s">
        <v>0</v>
      </c>
      <c r="G1" s="1" t="s">
        <v>4</v>
      </c>
      <c r="H1" s="1"/>
      <c r="I1" s="1" t="s">
        <v>2</v>
      </c>
      <c r="L1" s="3" t="str">
        <f ca="1">IFERROR(__xludf.DUMMYFUNCTION("UNIQUE('Nevezések'!I:I)"),"")</f>
        <v/>
      </c>
      <c r="M1" s="3" t="s">
        <v>5</v>
      </c>
      <c r="N1" s="4" t="s">
        <v>6</v>
      </c>
      <c r="O1" s="4"/>
    </row>
    <row r="2" spans="1:15" x14ac:dyDescent="0.3">
      <c r="A2" s="5">
        <v>1</v>
      </c>
      <c r="B2" s="5" t="str">
        <f ca="1">IFERROR(__xludf.DUMMYFUNCTION("SORT(filter(L2:M363,M2:M363&gt;0),2,false)"),"Érdi Batthyány Sportiskolai Általános Iskola és Gimnázium")</f>
        <v>Érdi Batthyány Sportiskolai Általános Iskola és Gimnázium</v>
      </c>
      <c r="C2" s="2">
        <f ca="1">IFERROR(__xludf.DUMMYFUNCTION("""COMPUTED_VALUE"""),29)</f>
        <v>29</v>
      </c>
      <c r="D2" s="2" t="str">
        <f ca="1">IF(B2&lt;&gt;"", VLOOKUP(B2,[1]Nevezések!I:J,2,FALSE),"")</f>
        <v>Érd</v>
      </c>
      <c r="F2" s="5">
        <v>1</v>
      </c>
      <c r="G2" s="2" t="str">
        <f ca="1">IFERROR(__xludf.DUMMYFUNCTION("SORT(filter(L2:N363,N2:N363&gt;0),3,false)"),"Nyíregyházi Vasvári Pál Gimnázium")</f>
        <v>Nyíregyházi Vasvári Pál Gimnázium</v>
      </c>
      <c r="H2" s="2">
        <f ca="1">IFERROR(__xludf.DUMMYFUNCTION("""COMPUTED_VALUE"""),0)</f>
        <v>0</v>
      </c>
      <c r="I2" s="2">
        <f ca="1">IFERROR(__xludf.DUMMYFUNCTION("""COMPUTED_VALUE"""),11)</f>
        <v>11</v>
      </c>
      <c r="J2" s="2" t="str">
        <f ca="1">IF(G2&lt;&gt;"", VLOOKUP(G2,[1]Nevezések!I:J,2,FALSE),"")</f>
        <v>Nyíregyháza</v>
      </c>
      <c r="L2" s="4" t="str">
        <f ca="1">IFERROR(__xludf.DUMMYFUNCTION("""COMPUTED_VALUE"""),"Seregélyesi Baptista Általános Iskola és Alapfokú Művészeti Iskola")</f>
        <v>Seregélyesi Baptista Általános Iskola és Alapfokú Művészeti Iskola</v>
      </c>
      <c r="M2" s="6">
        <f ca="1">IF( ISERROR(SUMIF([1]Nevezések!I:I,L2,[1]Nevezések!AD:AD)),0,SUMIF([1]Nevezések!I:I,L2,[1]Nevezések!AD:AD))</f>
        <v>10</v>
      </c>
      <c r="N2" s="6">
        <f ca="1">IF( ISERROR(SUMIF([1]Nevezések!I:I,L2,[1]Nevezések!AE:AE)),0,SUMIF([1]Nevezések!I:I,L2,[1]Nevezések!AE:AE))</f>
        <v>0</v>
      </c>
      <c r="O2" s="4"/>
    </row>
    <row r="3" spans="1:15" x14ac:dyDescent="0.3">
      <c r="A3" s="2">
        <f t="shared" ref="A3:A66" ca="1" si="0">IF(B3&lt;&gt;"",IF(C2=C3,A2,A2+1),"")</f>
        <v>2</v>
      </c>
      <c r="B3" s="2" t="str">
        <f ca="1">IFERROR(__xludf.DUMMYFUNCTION("""COMPUTED_VALUE"""),"Debreceni Árpád Vezér Általános Iskola")</f>
        <v>Debreceni Árpád Vezér Általános Iskola</v>
      </c>
      <c r="C3" s="2">
        <f ca="1">IFERROR(__xludf.DUMMYFUNCTION("""COMPUTED_VALUE"""),14)</f>
        <v>14</v>
      </c>
      <c r="D3" s="2" t="str">
        <f ca="1">IF(B3&lt;&gt;"", VLOOKUP(B3,[1]Nevezések!I:J,2,FALSE),"")</f>
        <v>Debrecen</v>
      </c>
      <c r="F3" s="2">
        <f t="shared" ref="F3:F66" ca="1" si="1">IF(G3&lt;&gt;"",IF(I2=I3,F2,F2+1),"")</f>
        <v>2</v>
      </c>
      <c r="G3" s="2" t="str">
        <f ca="1">IFERROR(__xludf.DUMMYFUNCTION("""COMPUTED_VALUE"""),"Százhalombattai Arany János Általános Iskola és Gimnázium")</f>
        <v>Százhalombattai Arany János Általános Iskola és Gimnázium</v>
      </c>
      <c r="H3" s="2">
        <f ca="1">IFERROR(__xludf.DUMMYFUNCTION("""COMPUTED_VALUE"""),0)</f>
        <v>0</v>
      </c>
      <c r="I3" s="2">
        <f ca="1">IFERROR(__xludf.DUMMYFUNCTION("""COMPUTED_VALUE"""),10)</f>
        <v>10</v>
      </c>
      <c r="J3" s="2" t="str">
        <f ca="1">IF(G3&lt;&gt;"", VLOOKUP(G3,[1]Nevezések!I:J,2,FALSE),"")</f>
        <v>Százhalombatta</v>
      </c>
      <c r="L3" s="4" t="str">
        <f ca="1">IFERROR(__xludf.DUMMYFUNCTION("""COMPUTED_VALUE"""),"Huszár Gál Gimnázium, Általános Iskola, Alapfokú Művészeti Iskola és Óvoda")</f>
        <v>Huszár Gál Gimnázium, Általános Iskola, Alapfokú Művészeti Iskola és Óvoda</v>
      </c>
      <c r="M3" s="6">
        <f ca="1">IF( ISERROR(SUMIF([1]Nevezések!I:I,L3,[1]Nevezések!AD:AD)),0,SUMIF([1]Nevezések!I:I,L3,[1]Nevezések!AD:AD))</f>
        <v>0</v>
      </c>
      <c r="N3" s="6">
        <f ca="1">IF( ISERROR(SUMIF([1]Nevezések!I:I,L3,[1]Nevezések!AE:AE)),0,SUMIF([1]Nevezések!I:I,L3,[1]Nevezések!AE:AE))</f>
        <v>0</v>
      </c>
      <c r="O3" s="4"/>
    </row>
    <row r="4" spans="1:15" x14ac:dyDescent="0.3">
      <c r="A4" s="2">
        <f t="shared" ca="1" si="0"/>
        <v>3</v>
      </c>
      <c r="B4" s="2" t="str">
        <f ca="1">IFERROR(__xludf.DUMMYFUNCTION("""COMPUTED_VALUE"""),"Tarczy Lajos Általános Iskola")</f>
        <v>Tarczy Lajos Általános Iskola</v>
      </c>
      <c r="C4" s="2">
        <f ca="1">IFERROR(__xludf.DUMMYFUNCTION("""COMPUTED_VALUE"""),12)</f>
        <v>12</v>
      </c>
      <c r="D4" s="2" t="str">
        <f ca="1">IF(B4&lt;&gt;"", VLOOKUP(B4,[1]Nevezések!I:J,2,FALSE),"")</f>
        <v>Pápa</v>
      </c>
      <c r="F4" s="2">
        <f t="shared" ca="1" si="1"/>
        <v>2</v>
      </c>
      <c r="G4" s="2" t="str">
        <f ca="1">IFERROR(__xludf.DUMMYFUNCTION("""COMPUTED_VALUE"""),"Ceglédi SZC Közgazdasági és Informatikai Technikum")</f>
        <v>Ceglédi SZC Közgazdasági és Informatikai Technikum</v>
      </c>
      <c r="H4" s="2">
        <f ca="1">IFERROR(__xludf.DUMMYFUNCTION("""COMPUTED_VALUE"""),0)</f>
        <v>0</v>
      </c>
      <c r="I4" s="2">
        <f ca="1">IFERROR(__xludf.DUMMYFUNCTION("""COMPUTED_VALUE"""),10)</f>
        <v>10</v>
      </c>
      <c r="J4" s="2" t="str">
        <f ca="1">IF(G4&lt;&gt;"", VLOOKUP(G4,[1]Nevezések!I:J,2,FALSE),"")</f>
        <v>Cegléd</v>
      </c>
      <c r="L4" s="4" t="str">
        <f ca="1">IFERROR(__xludf.DUMMYFUNCTION("""COMPUTED_VALUE"""),"Érdi Batthyány Sportiskolai Általános Iskola és Gimnázium")</f>
        <v>Érdi Batthyány Sportiskolai Általános Iskola és Gimnázium</v>
      </c>
      <c r="M4" s="6">
        <f ca="1">IF( ISERROR(SUMIF([1]Nevezések!I:I,L4,[1]Nevezések!AD:AD)),0,SUMIF([1]Nevezések!I:I,L4,[1]Nevezések!AD:AD))</f>
        <v>29</v>
      </c>
      <c r="N4" s="6">
        <f ca="1">IF( ISERROR(SUMIF([1]Nevezések!I:I,L4,[1]Nevezések!AE:AE)),0,SUMIF([1]Nevezések!I:I,L4,[1]Nevezések!AE:AE))</f>
        <v>0</v>
      </c>
      <c r="O4" s="4"/>
    </row>
    <row r="5" spans="1:15" x14ac:dyDescent="0.3">
      <c r="A5" s="2">
        <f t="shared" ca="1" si="0"/>
        <v>3</v>
      </c>
      <c r="B5" s="2" t="str">
        <f ca="1">IFERROR(__xludf.DUMMYFUNCTION("""COMPUTED_VALUE"""),"Dunakeszi Szent István Általános Iskola")</f>
        <v>Dunakeszi Szent István Általános Iskola</v>
      </c>
      <c r="C5" s="2">
        <f ca="1">IFERROR(__xludf.DUMMYFUNCTION("""COMPUTED_VALUE"""),12)</f>
        <v>12</v>
      </c>
      <c r="D5" s="2" t="str">
        <f ca="1">IF(B5&lt;&gt;"", VLOOKUP(B5,[1]Nevezések!I:J,2,FALSE),"")</f>
        <v>Dunakeszi</v>
      </c>
      <c r="F5" s="2">
        <f t="shared" ca="1" si="1"/>
        <v>2</v>
      </c>
      <c r="G5" s="2" t="str">
        <f ca="1">IFERROR(__xludf.DUMMYFUNCTION("""COMPUTED_VALUE"""),"Budapesti Gazdasági SZC Berzeviczy Gergely Két Tanítási Nyelvű Közgazdasági Technikum")</f>
        <v>Budapesti Gazdasági SZC Berzeviczy Gergely Két Tanítási Nyelvű Közgazdasági Technikum</v>
      </c>
      <c r="H5" s="2">
        <f ca="1">IFERROR(__xludf.DUMMYFUNCTION("""COMPUTED_VALUE"""),0)</f>
        <v>0</v>
      </c>
      <c r="I5" s="2">
        <f ca="1">IFERROR(__xludf.DUMMYFUNCTION("""COMPUTED_VALUE"""),10)</f>
        <v>10</v>
      </c>
      <c r="J5" s="2" t="str">
        <f ca="1">IF(G5&lt;&gt;"", VLOOKUP(G5,[1]Nevezések!I:J,2,FALSE),"")</f>
        <v>Budapest IV. kerület</v>
      </c>
      <c r="L5" s="4" t="str">
        <f ca="1">IFERROR(__xludf.DUMMYFUNCTION("""COMPUTED_VALUE"""),"Jankay Tibor Két Tanítási Nyelvű Általános Iskola")</f>
        <v>Jankay Tibor Két Tanítási Nyelvű Általános Iskola</v>
      </c>
      <c r="M5" s="6">
        <f ca="1">IF( ISERROR(SUMIF([1]Nevezések!I:I,L5,[1]Nevezések!AD:AD)),0,SUMIF([1]Nevezések!I:I,L5,[1]Nevezések!AD:AD))</f>
        <v>0</v>
      </c>
      <c r="N5" s="6">
        <f ca="1">IF( ISERROR(SUMIF([1]Nevezések!I:I,L5,[1]Nevezések!AE:AE)),0,SUMIF([1]Nevezések!I:I,L5,[1]Nevezések!AE:AE))</f>
        <v>0</v>
      </c>
      <c r="O5" s="4"/>
    </row>
    <row r="6" spans="1:15" x14ac:dyDescent="0.3">
      <c r="A6" s="2">
        <f t="shared" ca="1" si="0"/>
        <v>4</v>
      </c>
      <c r="B6" s="2" t="str">
        <f ca="1">IFERROR(__xludf.DUMMYFUNCTION("""COMPUTED_VALUE"""),"Dugonics András Piarista Gimnázium, Alapfokú Művészeti Iskola és Kollégium")</f>
        <v>Dugonics András Piarista Gimnázium, Alapfokú Művészeti Iskola és Kollégium</v>
      </c>
      <c r="C6" s="2">
        <f ca="1">IFERROR(__xludf.DUMMYFUNCTION("""COMPUTED_VALUE"""),11)</f>
        <v>11</v>
      </c>
      <c r="D6" s="2" t="str">
        <f ca="1">IF(B6&lt;&gt;"", VLOOKUP(B6,[1]Nevezések!I:J,2,FALSE),"")</f>
        <v>Szeged</v>
      </c>
      <c r="F6" s="2">
        <f t="shared" ca="1" si="1"/>
        <v>2</v>
      </c>
      <c r="G6" s="2" t="str">
        <f ca="1">IFERROR(__xludf.DUMMYFUNCTION("""COMPUTED_VALUE"""),"Székesfehérvári Vasvári Pál Gimnázium")</f>
        <v>Székesfehérvári Vasvári Pál Gimnázium</v>
      </c>
      <c r="H6" s="2">
        <f ca="1">IFERROR(__xludf.DUMMYFUNCTION("""COMPUTED_VALUE"""),0)</f>
        <v>0</v>
      </c>
      <c r="I6" s="2">
        <f ca="1">IFERROR(__xludf.DUMMYFUNCTION("""COMPUTED_VALUE"""),10)</f>
        <v>10</v>
      </c>
      <c r="J6" s="2" t="str">
        <f ca="1">IF(G6&lt;&gt;"", VLOOKUP(G6,[1]Nevezések!I:J,2,FALSE),"")</f>
        <v>Székesfehérvár</v>
      </c>
      <c r="L6" s="4" t="str">
        <f ca="1">IFERROR(__xludf.DUMMYFUNCTION("""COMPUTED_VALUE"""),"Jókai Mór Református Általános Iskola és Óvoda")</f>
        <v>Jókai Mór Református Általános Iskola és Óvoda</v>
      </c>
      <c r="M6" s="6">
        <f ca="1">IF( ISERROR(SUMIF([1]Nevezések!I:I,L6,[1]Nevezések!AD:AD)),0,SUMIF([1]Nevezések!I:I,L6,[1]Nevezések!AD:AD))</f>
        <v>0</v>
      </c>
      <c r="N6" s="6">
        <f ca="1">IF( ISERROR(SUMIF([1]Nevezések!I:I,L6,[1]Nevezések!AE:AE)),0,SUMIF([1]Nevezések!I:I,L6,[1]Nevezések!AE:AE))</f>
        <v>0</v>
      </c>
      <c r="O6" s="4"/>
    </row>
    <row r="7" spans="1:15" x14ac:dyDescent="0.3">
      <c r="A7" s="2">
        <f t="shared" ca="1" si="0"/>
        <v>5</v>
      </c>
      <c r="B7" s="2" t="str">
        <f ca="1">IFERROR(__xludf.DUMMYFUNCTION("""COMPUTED_VALUE"""),"Seregélyesi Baptista Általános Iskola és Alapfokú Művészeti Iskola")</f>
        <v>Seregélyesi Baptista Általános Iskola és Alapfokú Művészeti Iskola</v>
      </c>
      <c r="C7" s="2">
        <f ca="1">IFERROR(__xludf.DUMMYFUNCTION("""COMPUTED_VALUE"""),10)</f>
        <v>10</v>
      </c>
      <c r="D7" s="2" t="str">
        <f ca="1">IF(B7&lt;&gt;"", VLOOKUP(B7,[1]Nevezések!I:J,2,FALSE),"")</f>
        <v>Seregélyes</v>
      </c>
      <c r="F7" s="2">
        <f t="shared" ca="1" si="1"/>
        <v>2</v>
      </c>
      <c r="G7" s="2" t="str">
        <f ca="1">IFERROR(__xludf.DUMMYFUNCTION("""COMPUTED_VALUE"""),"Szent Benedek Gimnázium és Technikum")</f>
        <v>Szent Benedek Gimnázium és Technikum</v>
      </c>
      <c r="H7" s="2">
        <f ca="1">IFERROR(__xludf.DUMMYFUNCTION("""COMPUTED_VALUE"""),0)</f>
        <v>0</v>
      </c>
      <c r="I7" s="2">
        <f ca="1">IFERROR(__xludf.DUMMYFUNCTION("""COMPUTED_VALUE"""),10)</f>
        <v>10</v>
      </c>
      <c r="J7" s="2" t="str">
        <f ca="1">IF(G7&lt;&gt;"", VLOOKUP(G7,[1]Nevezések!I:J,2,FALSE),"")</f>
        <v>Budapest VIII. kerület</v>
      </c>
      <c r="L7" s="4" t="str">
        <f ca="1">IFERROR(__xludf.DUMMYFUNCTION("""COMPUTED_VALUE"""),"Creascola Két Tanítási Nyelvű Általános Iskola és Nyolcosztályos Gimnázium")</f>
        <v>Creascola Két Tanítási Nyelvű Általános Iskola és Nyolcosztályos Gimnázium</v>
      </c>
      <c r="M7" s="6">
        <f ca="1">IF( ISERROR(SUMIF([1]Nevezések!I:I,L7,[1]Nevezések!AD:AD)),0,SUMIF([1]Nevezések!I:I,L7,[1]Nevezések!AD:AD))</f>
        <v>0</v>
      </c>
      <c r="N7" s="6">
        <f ca="1">IF( ISERROR(SUMIF([1]Nevezések!I:I,L7,[1]Nevezések!AE:AE)),0,SUMIF([1]Nevezések!I:I,L7,[1]Nevezések!AE:AE))</f>
        <v>0</v>
      </c>
      <c r="O7" s="4"/>
    </row>
    <row r="8" spans="1:15" x14ac:dyDescent="0.3">
      <c r="A8" s="2">
        <f t="shared" ca="1" si="0"/>
        <v>5</v>
      </c>
      <c r="B8" s="2" t="str">
        <f ca="1">IFERROR(__xludf.DUMMYFUNCTION("""COMPUTED_VALUE"""),"Kesjár Csaba Általános Iskola")</f>
        <v>Kesjár Csaba Általános Iskola</v>
      </c>
      <c r="C8" s="2">
        <f ca="1">IFERROR(__xludf.DUMMYFUNCTION("""COMPUTED_VALUE"""),10)</f>
        <v>10</v>
      </c>
      <c r="D8" s="2" t="str">
        <f ca="1">IF(B8&lt;&gt;"", VLOOKUP(B8,[1]Nevezések!I:J,2,FALSE),"")</f>
        <v>Budaörs</v>
      </c>
      <c r="F8" s="2">
        <f t="shared" ca="1" si="1"/>
        <v>3</v>
      </c>
      <c r="G8" s="2" t="str">
        <f ca="1">IFERROR(__xludf.DUMMYFUNCTION("""COMPUTED_VALUE"""),"Batsányi János Gimnázium és Kollégium")</f>
        <v>Batsányi János Gimnázium és Kollégium</v>
      </c>
      <c r="H8" s="2">
        <f ca="1">IFERROR(__xludf.DUMMYFUNCTION("""COMPUTED_VALUE"""),0)</f>
        <v>0</v>
      </c>
      <c r="I8" s="2">
        <f ca="1">IFERROR(__xludf.DUMMYFUNCTION("""COMPUTED_VALUE"""),8)</f>
        <v>8</v>
      </c>
      <c r="J8" s="2" t="str">
        <f ca="1">IF(G8&lt;&gt;"", VLOOKUP(G8,[1]Nevezések!I:J,2,FALSE),"")</f>
        <v>Tapolca</v>
      </c>
      <c r="L8" s="4" t="str">
        <f ca="1">IFERROR(__xludf.DUMMYFUNCTION("""COMPUTED_VALUE"""),"Budapest XVI. Kerületi Batthyány Ilona Általános Iskola")</f>
        <v>Budapest XVI. Kerületi Batthyány Ilona Általános Iskola</v>
      </c>
      <c r="M8" s="6">
        <f ca="1">IF( ISERROR(SUMIF([1]Nevezések!I:I,L8,[1]Nevezések!AD:AD)),0,SUMIF([1]Nevezések!I:I,L8,[1]Nevezések!AD:AD))</f>
        <v>4</v>
      </c>
      <c r="N8" s="6">
        <f ca="1">IF( ISERROR(SUMIF([1]Nevezések!I:I,L8,[1]Nevezések!AE:AE)),0,SUMIF([1]Nevezések!I:I,L8,[1]Nevezések!AE:AE))</f>
        <v>0</v>
      </c>
      <c r="O8" s="4"/>
    </row>
    <row r="9" spans="1:15" x14ac:dyDescent="0.3">
      <c r="A9" s="2">
        <f t="shared" ca="1" si="0"/>
        <v>5</v>
      </c>
      <c r="B9" s="2" t="str">
        <f ca="1">IFERROR(__xludf.DUMMYFUNCTION("""COMPUTED_VALUE"""),"Móri Radnóti Miklós Általános Iskola")</f>
        <v>Móri Radnóti Miklós Általános Iskola</v>
      </c>
      <c r="C9" s="2">
        <f ca="1">IFERROR(__xludf.DUMMYFUNCTION("""COMPUTED_VALUE"""),10)</f>
        <v>10</v>
      </c>
      <c r="D9" s="2" t="str">
        <f ca="1">IF(B9&lt;&gt;"", VLOOKUP(B9,[1]Nevezések!I:J,2,FALSE),"")</f>
        <v>Mór</v>
      </c>
      <c r="F9" s="2">
        <f t="shared" ca="1" si="1"/>
        <v>4</v>
      </c>
      <c r="G9" s="2" t="str">
        <f ca="1">IFERROR(__xludf.DUMMYFUNCTION("""COMPUTED_VALUE"""),"Sashegyi Arany János Általános Iskola és Gimnázium")</f>
        <v>Sashegyi Arany János Általános Iskola és Gimnázium</v>
      </c>
      <c r="H9" s="2">
        <f ca="1">IFERROR(__xludf.DUMMYFUNCTION("""COMPUTED_VALUE"""),0)</f>
        <v>0</v>
      </c>
      <c r="I9" s="2">
        <f ca="1">IFERROR(__xludf.DUMMYFUNCTION("""COMPUTED_VALUE"""),6)</f>
        <v>6</v>
      </c>
      <c r="J9" s="2" t="str">
        <f ca="1">IF(G9&lt;&gt;"", VLOOKUP(G9,[1]Nevezések!I:J,2,FALSE),"")</f>
        <v>Budapest XII. kerület</v>
      </c>
      <c r="L9" s="4" t="str">
        <f ca="1">IFERROR(__xludf.DUMMYFUNCTION("""COMPUTED_VALUE"""),"Tiszateleki Hunyadi Mátyás Általános Iskola")</f>
        <v>Tiszateleki Hunyadi Mátyás Általános Iskola</v>
      </c>
      <c r="M9" s="6">
        <f ca="1">IF( ISERROR(SUMIF([1]Nevezések!I:I,L9,[1]Nevezések!AD:AD)),0,SUMIF([1]Nevezések!I:I,L9,[1]Nevezések!AD:AD))</f>
        <v>1</v>
      </c>
      <c r="N9" s="6">
        <f ca="1">IF( ISERROR(SUMIF([1]Nevezések!I:I,L9,[1]Nevezések!AE:AE)),0,SUMIF([1]Nevezések!I:I,L9,[1]Nevezések!AE:AE))</f>
        <v>0</v>
      </c>
      <c r="O9" s="4"/>
    </row>
    <row r="10" spans="1:15" x14ac:dyDescent="0.3">
      <c r="A10" s="2">
        <f t="shared" ca="1" si="0"/>
        <v>5</v>
      </c>
      <c r="B10" s="2" t="str">
        <f ca="1">IFERROR(__xludf.DUMMYFUNCTION("""COMPUTED_VALUE"""),"Budapest III. Kerületi Bárczi Géza Általános Iskola")</f>
        <v>Budapest III. Kerületi Bárczi Géza Általános Iskola</v>
      </c>
      <c r="C10" s="2">
        <f ca="1">IFERROR(__xludf.DUMMYFUNCTION("""COMPUTED_VALUE"""),10)</f>
        <v>10</v>
      </c>
      <c r="D10" s="2" t="str">
        <f ca="1">IF(B10&lt;&gt;"", VLOOKUP(B10,[1]Nevezések!I:J,2,FALSE),"")</f>
        <v>Budapest III. kerület</v>
      </c>
      <c r="F10" s="2">
        <f t="shared" ca="1" si="1"/>
        <v>4</v>
      </c>
      <c r="G10" s="2" t="str">
        <f ca="1">IFERROR(__xludf.DUMMYFUNCTION("""COMPUTED_VALUE"""),"Berzsenyi Dániel Gimnázium")</f>
        <v>Berzsenyi Dániel Gimnázium</v>
      </c>
      <c r="H10" s="2">
        <f ca="1">IFERROR(__xludf.DUMMYFUNCTION("""COMPUTED_VALUE"""),0)</f>
        <v>0</v>
      </c>
      <c r="I10" s="2">
        <f ca="1">IFERROR(__xludf.DUMMYFUNCTION("""COMPUTED_VALUE"""),6)</f>
        <v>6</v>
      </c>
      <c r="J10" s="2" t="str">
        <f ca="1">IF(G10&lt;&gt;"", VLOOKUP(G10,[1]Nevezések!I:J,2,FALSE),"")</f>
        <v>Budapest XIII. kerület</v>
      </c>
      <c r="L10" s="4" t="str">
        <f ca="1">IFERROR(__xludf.DUMMYFUNCTION("""COMPUTED_VALUE"""),"Szent Miklós Görögkatolikus Általános Iskola")</f>
        <v>Szent Miklós Görögkatolikus Általános Iskola</v>
      </c>
      <c r="M10" s="6">
        <f ca="1">IF( ISERROR(SUMIF([1]Nevezések!I:I,L10,[1]Nevezések!AD:AD)),0,SUMIF([1]Nevezések!I:I,L10,[1]Nevezések!AD:AD))</f>
        <v>0</v>
      </c>
      <c r="N10" s="6">
        <f ca="1">IF( ISERROR(SUMIF([1]Nevezések!I:I,L10,[1]Nevezések!AE:AE)),0,SUMIF([1]Nevezések!I:I,L10,[1]Nevezések!AE:AE))</f>
        <v>0</v>
      </c>
      <c r="O10" s="4"/>
    </row>
    <row r="11" spans="1:15" x14ac:dyDescent="0.3">
      <c r="A11" s="2">
        <f t="shared" ca="1" si="0"/>
        <v>5</v>
      </c>
      <c r="B11" s="2" t="str">
        <f ca="1">IFERROR(__xludf.DUMMYFUNCTION("""COMPUTED_VALUE"""),"Lencsési Általános Iskola")</f>
        <v>Lencsési Általános Iskola</v>
      </c>
      <c r="C11" s="2">
        <f ca="1">IFERROR(__xludf.DUMMYFUNCTION("""COMPUTED_VALUE"""),10)</f>
        <v>10</v>
      </c>
      <c r="D11" s="2" t="str">
        <f ca="1">IF(B11&lt;&gt;"", VLOOKUP(B11,[1]Nevezések!I:J,2,FALSE),"")</f>
        <v>Békéscsaba</v>
      </c>
      <c r="F11" s="2">
        <f t="shared" ca="1" si="1"/>
        <v>5</v>
      </c>
      <c r="G11" s="2" t="str">
        <f ca="1">IFERROR(__xludf.DUMMYFUNCTION("""COMPUTED_VALUE"""),"Békéscsabai SZC Nemes Tihamér Technikum és Kollégium")</f>
        <v>Békéscsabai SZC Nemes Tihamér Technikum és Kollégium</v>
      </c>
      <c r="H11" s="2">
        <f ca="1">IFERROR(__xludf.DUMMYFUNCTION("""COMPUTED_VALUE"""),0)</f>
        <v>0</v>
      </c>
      <c r="I11" s="2">
        <f ca="1">IFERROR(__xludf.DUMMYFUNCTION("""COMPUTED_VALUE"""),4)</f>
        <v>4</v>
      </c>
      <c r="J11" s="2" t="str">
        <f ca="1">IF(G11&lt;&gt;"", VLOOKUP(G11,[1]Nevezések!I:J,2,FALSE),"")</f>
        <v>Békéscsaba</v>
      </c>
      <c r="L11" s="4" t="str">
        <f ca="1">IFERROR(__xludf.DUMMYFUNCTION("""COMPUTED_VALUE"""),"Dr. Hepp Ferenc Általános Iskola")</f>
        <v>Dr. Hepp Ferenc Általános Iskola</v>
      </c>
      <c r="M11" s="6">
        <f ca="1">IF( ISERROR(SUMIF([1]Nevezések!I:I,L11,[1]Nevezések!AD:AD)),0,SUMIF([1]Nevezések!I:I,L11,[1]Nevezések!AD:AD))</f>
        <v>0</v>
      </c>
      <c r="N11" s="6">
        <f ca="1">IF( ISERROR(SUMIF([1]Nevezések!I:I,L11,[1]Nevezések!AE:AE)),0,SUMIF([1]Nevezések!I:I,L11,[1]Nevezések!AE:AE))</f>
        <v>0</v>
      </c>
      <c r="O11" s="4"/>
    </row>
    <row r="12" spans="1:15" x14ac:dyDescent="0.3">
      <c r="A12" s="2">
        <f t="shared" ca="1" si="0"/>
        <v>5</v>
      </c>
      <c r="B12" s="2" t="str">
        <f ca="1">IFERROR(__xludf.DUMMYFUNCTION("""COMPUTED_VALUE"""),"Újpesti Bajza József Általános Iskola")</f>
        <v>Újpesti Bajza József Általános Iskola</v>
      </c>
      <c r="C12" s="2">
        <f ca="1">IFERROR(__xludf.DUMMYFUNCTION("""COMPUTED_VALUE"""),10)</f>
        <v>10</v>
      </c>
      <c r="D12" s="2" t="str">
        <f ca="1">IF(B12&lt;&gt;"", VLOOKUP(B12,[1]Nevezések!I:J,2,FALSE),"")</f>
        <v>Budapest IV. kerület</v>
      </c>
      <c r="F12" s="2">
        <f t="shared" ca="1" si="1"/>
        <v>5</v>
      </c>
      <c r="G12" s="2" t="str">
        <f ca="1">IFERROR(__xludf.DUMMYFUNCTION("""COMPUTED_VALUE"""),"Nyíregyházi Zrínyi Ilona Gimnázium és Kollégium")</f>
        <v>Nyíregyházi Zrínyi Ilona Gimnázium és Kollégium</v>
      </c>
      <c r="H12" s="2">
        <f ca="1">IFERROR(__xludf.DUMMYFUNCTION("""COMPUTED_VALUE"""),0)</f>
        <v>0</v>
      </c>
      <c r="I12" s="2">
        <f ca="1">IFERROR(__xludf.DUMMYFUNCTION("""COMPUTED_VALUE"""),4)</f>
        <v>4</v>
      </c>
      <c r="J12" s="2" t="str">
        <f ca="1">IF(G12&lt;&gt;"", VLOOKUP(G12,[1]Nevezések!I:J,2,FALSE),"")</f>
        <v>Nyíregyháza</v>
      </c>
      <c r="L12" s="4" t="str">
        <f ca="1">IFERROR(__xludf.DUMMYFUNCTION("""COMPUTED_VALUE"""),"Lajosmizsei Fekete István Sportiskolai Általános Iskola")</f>
        <v>Lajosmizsei Fekete István Sportiskolai Általános Iskola</v>
      </c>
      <c r="M12" s="6">
        <f ca="1">IF( ISERROR(SUMIF([1]Nevezések!I:I,L12,[1]Nevezések!AD:AD)),0,SUMIF([1]Nevezések!I:I,L12,[1]Nevezések!AD:AD))</f>
        <v>6</v>
      </c>
      <c r="N12" s="6">
        <f ca="1">IF( ISERROR(SUMIF([1]Nevezések!I:I,L12,[1]Nevezések!AE:AE)),0,SUMIF([1]Nevezések!I:I,L12,[1]Nevezések!AE:AE))</f>
        <v>0</v>
      </c>
      <c r="O12" s="4"/>
    </row>
    <row r="13" spans="1:15" x14ac:dyDescent="0.3">
      <c r="A13" s="2">
        <f t="shared" ca="1" si="0"/>
        <v>5</v>
      </c>
      <c r="B13" s="2" t="str">
        <f ca="1">IFERROR(__xludf.DUMMYFUNCTION("""COMPUTED_VALUE"""),"Tisza-parti Általános Iskola")</f>
        <v>Tisza-parti Általános Iskola</v>
      </c>
      <c r="C13" s="2">
        <f ca="1">IFERROR(__xludf.DUMMYFUNCTION("""COMPUTED_VALUE"""),10)</f>
        <v>10</v>
      </c>
      <c r="D13" s="2" t="str">
        <f ca="1">IF(B13&lt;&gt;"", VLOOKUP(B13,[1]Nevezések!I:J,2,FALSE),"")</f>
        <v>Szeged</v>
      </c>
      <c r="F13" s="2">
        <f t="shared" ca="1" si="1"/>
        <v>5</v>
      </c>
      <c r="G13" s="2" t="str">
        <f ca="1">IFERROR(__xludf.DUMMYFUNCTION("""COMPUTED_VALUE"""),"Budapesti Ward Mária Általános Iskola, Gimnázium és Zeneművészeti Szakgimnázium")</f>
        <v>Budapesti Ward Mária Általános Iskola, Gimnázium és Zeneművészeti Szakgimnázium</v>
      </c>
      <c r="H13" s="2">
        <f ca="1">IFERROR(__xludf.DUMMYFUNCTION("""COMPUTED_VALUE"""),0)</f>
        <v>0</v>
      </c>
      <c r="I13" s="2">
        <f ca="1">IFERROR(__xludf.DUMMYFUNCTION("""COMPUTED_VALUE"""),4)</f>
        <v>4</v>
      </c>
      <c r="J13" s="2" t="str">
        <f ca="1">IF(G13&lt;&gt;"", VLOOKUP(G13,[1]Nevezések!I:J,2,FALSE),"")</f>
        <v>Budapest V. kerület</v>
      </c>
      <c r="L13" s="4" t="str">
        <f ca="1">IFERROR(__xludf.DUMMYFUNCTION("""COMPUTED_VALUE"""),"Debreceni Egyetem Kossuth Lajos Gyakorló Gimnáziuma és Általános Iskolája")</f>
        <v>Debreceni Egyetem Kossuth Lajos Gyakorló Gimnáziuma és Általános Iskolája</v>
      </c>
      <c r="M13" s="6">
        <f ca="1">IF( ISERROR(SUMIF([1]Nevezések!I:I,L13,[1]Nevezések!AD:AD)),0,SUMIF([1]Nevezések!I:I,L13,[1]Nevezések!AD:AD))</f>
        <v>4</v>
      </c>
      <c r="N13" s="6">
        <f ca="1">IF( ISERROR(SUMIF([1]Nevezések!I:I,L13,[1]Nevezések!AE:AE)),0,SUMIF([1]Nevezések!I:I,L13,[1]Nevezések!AE:AE))</f>
        <v>2</v>
      </c>
      <c r="O13" s="4"/>
    </row>
    <row r="14" spans="1:15" x14ac:dyDescent="0.3">
      <c r="A14" s="2">
        <f t="shared" ca="1" si="0"/>
        <v>6</v>
      </c>
      <c r="B14" s="2" t="str">
        <f ca="1">IFERROR(__xludf.DUMMYFUNCTION("""COMPUTED_VALUE"""),"Ádám Jenő Általános Iskola és Alapfokú Művészeti Iskola")</f>
        <v>Ádám Jenő Általános Iskola és Alapfokú Művészeti Iskola</v>
      </c>
      <c r="C14" s="2">
        <f ca="1">IFERROR(__xludf.DUMMYFUNCTION("""COMPUTED_VALUE"""),7)</f>
        <v>7</v>
      </c>
      <c r="D14" s="2" t="str">
        <f ca="1">IF(B14&lt;&gt;"", VLOOKUP(B14,[1]Nevezések!I:J,2,FALSE),"")</f>
        <v>Bordány</v>
      </c>
      <c r="F14" s="2">
        <f t="shared" ca="1" si="1"/>
        <v>5</v>
      </c>
      <c r="G14" s="2" t="str">
        <f ca="1">IFERROR(__xludf.DUMMYFUNCTION("""COMPUTED_VALUE"""),"Szegedi Baptista Gimnázium és Technikum")</f>
        <v>Szegedi Baptista Gimnázium és Technikum</v>
      </c>
      <c r="H14" s="2">
        <f ca="1">IFERROR(__xludf.DUMMYFUNCTION("""COMPUTED_VALUE"""),0)</f>
        <v>0</v>
      </c>
      <c r="I14" s="2">
        <f ca="1">IFERROR(__xludf.DUMMYFUNCTION("""COMPUTED_VALUE"""),4)</f>
        <v>4</v>
      </c>
      <c r="J14" s="2" t="str">
        <f ca="1">IF(G14&lt;&gt;"", VLOOKUP(G14,[1]Nevezések!I:J,2,FALSE),"")</f>
        <v>Szeged</v>
      </c>
      <c r="L14" s="4" t="str">
        <f ca="1">IFERROR(__xludf.DUMMYFUNCTION("""COMPUTED_VALUE"""),"Árpád-házi Szent Margit Óvoda, Általános Iskola, Gimnázium és Kollégium")</f>
        <v>Árpád-házi Szent Margit Óvoda, Általános Iskola, Gimnázium és Kollégium</v>
      </c>
      <c r="M14" s="6">
        <f ca="1">IF( ISERROR(SUMIF([1]Nevezések!I:I,L14,[1]Nevezések!AD:AD)),0,SUMIF([1]Nevezések!I:I,L14,[1]Nevezések!AD:AD))</f>
        <v>0</v>
      </c>
      <c r="N14" s="6">
        <f ca="1">IF( ISERROR(SUMIF([1]Nevezések!I:I,L14,[1]Nevezések!AE:AE)),0,SUMIF([1]Nevezések!I:I,L14,[1]Nevezések!AE:AE))</f>
        <v>0</v>
      </c>
      <c r="O14" s="4"/>
    </row>
    <row r="15" spans="1:15" x14ac:dyDescent="0.3">
      <c r="A15" s="2">
        <f t="shared" ca="1" si="0"/>
        <v>7</v>
      </c>
      <c r="B15" s="2" t="str">
        <f ca="1">IFERROR(__xludf.DUMMYFUNCTION("""COMPUTED_VALUE"""),"Lajosmizsei Fekete István Sportiskolai Általános Iskola")</f>
        <v>Lajosmizsei Fekete István Sportiskolai Általános Iskola</v>
      </c>
      <c r="C15" s="2">
        <f ca="1">IFERROR(__xludf.DUMMYFUNCTION("""COMPUTED_VALUE"""),6)</f>
        <v>6</v>
      </c>
      <c r="D15" s="2" t="str">
        <f ca="1">IF(B15&lt;&gt;"", VLOOKUP(B15,[1]Nevezések!I:J,2,FALSE),"")</f>
        <v>Lajosmizse</v>
      </c>
      <c r="F15" s="2">
        <f t="shared" ca="1" si="1"/>
        <v>6</v>
      </c>
      <c r="G15" s="2" t="str">
        <f ca="1">IFERROR(__xludf.DUMMYFUNCTION("""COMPUTED_VALUE"""),"Fényi Gyula Jezsuita Gimnázium, Kollégium és Óvoda")</f>
        <v>Fényi Gyula Jezsuita Gimnázium, Kollégium és Óvoda</v>
      </c>
      <c r="H15" s="2">
        <f ca="1">IFERROR(__xludf.DUMMYFUNCTION("""COMPUTED_VALUE"""),0)</f>
        <v>0</v>
      </c>
      <c r="I15" s="2">
        <f ca="1">IFERROR(__xludf.DUMMYFUNCTION("""COMPUTED_VALUE"""),3)</f>
        <v>3</v>
      </c>
      <c r="J15" s="2" t="str">
        <f ca="1">IF(G15&lt;&gt;"", VLOOKUP(G15,[1]Nevezések!I:J,2,FALSE),"")</f>
        <v>Miskolc</v>
      </c>
      <c r="L15" s="4" t="str">
        <f ca="1">IFERROR(__xludf.DUMMYFUNCTION("""COMPUTED_VALUE"""),"Romhányi II. Rákóczi Ferenc Általános Iskola")</f>
        <v>Romhányi II. Rákóczi Ferenc Általános Iskola</v>
      </c>
      <c r="M15" s="6">
        <f ca="1">IF( ISERROR(SUMIF([1]Nevezések!I:I,L15,[1]Nevezések!AD:AD)),0,SUMIF([1]Nevezések!I:I,L15,[1]Nevezések!AD:AD))</f>
        <v>2</v>
      </c>
      <c r="N15" s="6">
        <f ca="1">IF( ISERROR(SUMIF([1]Nevezések!I:I,L15,[1]Nevezések!AE:AE)),0,SUMIF([1]Nevezések!I:I,L15,[1]Nevezések!AE:AE))</f>
        <v>0</v>
      </c>
      <c r="O15" s="4"/>
    </row>
    <row r="16" spans="1:15" x14ac:dyDescent="0.3">
      <c r="A16" s="2">
        <f t="shared" ca="1" si="0"/>
        <v>7</v>
      </c>
      <c r="B16" s="2" t="str">
        <f ca="1">IFERROR(__xludf.DUMMYFUNCTION("""COMPUTED_VALUE"""),"Móri Dr. Zimmermann Ágoston Magyar-Angol Két Tanítási Nyelvű Általános Iskola")</f>
        <v>Móri Dr. Zimmermann Ágoston Magyar-Angol Két Tanítási Nyelvű Általános Iskola</v>
      </c>
      <c r="C16" s="2">
        <f ca="1">IFERROR(__xludf.DUMMYFUNCTION("""COMPUTED_VALUE"""),6)</f>
        <v>6</v>
      </c>
      <c r="D16" s="2" t="str">
        <f ca="1">IF(B16&lt;&gt;"", VLOOKUP(B16,[1]Nevezések!I:J,2,FALSE),"")</f>
        <v>Mór</v>
      </c>
      <c r="F16" s="2">
        <f t="shared" ca="1" si="1"/>
        <v>6</v>
      </c>
      <c r="G16" s="2" t="str">
        <f ca="1">IFERROR(__xludf.DUMMYFUNCTION("""COMPUTED_VALUE"""),"Keszthelyi Vajda János Gimnázium")</f>
        <v>Keszthelyi Vajda János Gimnázium</v>
      </c>
      <c r="H16" s="2">
        <f ca="1">IFERROR(__xludf.DUMMYFUNCTION("""COMPUTED_VALUE"""),0)</f>
        <v>0</v>
      </c>
      <c r="I16" s="2">
        <f ca="1">IFERROR(__xludf.DUMMYFUNCTION("""COMPUTED_VALUE"""),3)</f>
        <v>3</v>
      </c>
      <c r="J16" s="2" t="str">
        <f ca="1">IF(G16&lt;&gt;"", VLOOKUP(G16,[1]Nevezések!I:J,2,FALSE),"")</f>
        <v>Keszthely</v>
      </c>
      <c r="L16" s="4" t="str">
        <f ca="1">IFERROR(__xludf.DUMMYFUNCTION("""COMPUTED_VALUE"""),"Szent István Katolikus Általános Iskola")</f>
        <v>Szent István Katolikus Általános Iskola</v>
      </c>
      <c r="M16" s="6">
        <f ca="1">IF( ISERROR(SUMIF([1]Nevezések!I:I,L16,[1]Nevezések!AD:AD)),0,SUMIF([1]Nevezések!I:I,L16,[1]Nevezések!AD:AD))</f>
        <v>0</v>
      </c>
      <c r="N16" s="6">
        <f ca="1">IF( ISERROR(SUMIF([1]Nevezések!I:I,L16,[1]Nevezések!AE:AE)),0,SUMIF([1]Nevezések!I:I,L16,[1]Nevezések!AE:AE))</f>
        <v>0</v>
      </c>
      <c r="O16" s="4"/>
    </row>
    <row r="17" spans="1:15" x14ac:dyDescent="0.3">
      <c r="A17" s="2">
        <f t="shared" ca="1" si="0"/>
        <v>7</v>
      </c>
      <c r="B17" s="2" t="str">
        <f ca="1">IFERROR(__xludf.DUMMYFUNCTION("""COMPUTED_VALUE"""),"Gödöllői Waldorf Általános Iskola és Alapfokú Művészeti Iskola")</f>
        <v>Gödöllői Waldorf Általános Iskola és Alapfokú Művészeti Iskola</v>
      </c>
      <c r="C17" s="2">
        <f ca="1">IFERROR(__xludf.DUMMYFUNCTION("""COMPUTED_VALUE"""),6)</f>
        <v>6</v>
      </c>
      <c r="D17" s="2" t="str">
        <f ca="1">IF(B17&lt;&gt;"", VLOOKUP(B17,[1]Nevezések!I:J,2,FALSE),"")</f>
        <v>Gödöllő</v>
      </c>
      <c r="F17" s="2">
        <f t="shared" ca="1" si="1"/>
        <v>7</v>
      </c>
      <c r="G17" s="2" t="str">
        <f ca="1">IFERROR(__xludf.DUMMYFUNCTION("""COMPUTED_VALUE"""),"Debreceni Egyetem Kossuth Lajos Gyakorló Gimnáziuma és Általános Iskolája")</f>
        <v>Debreceni Egyetem Kossuth Lajos Gyakorló Gimnáziuma és Általános Iskolája</v>
      </c>
      <c r="H17" s="2">
        <f ca="1">IFERROR(__xludf.DUMMYFUNCTION("""COMPUTED_VALUE"""),4)</f>
        <v>4</v>
      </c>
      <c r="I17" s="2">
        <f ca="1">IFERROR(__xludf.DUMMYFUNCTION("""COMPUTED_VALUE"""),2)</f>
        <v>2</v>
      </c>
      <c r="J17" s="2" t="str">
        <f ca="1">IF(G17&lt;&gt;"", VLOOKUP(G17,[1]Nevezések!I:J,2,FALSE),"")</f>
        <v>Debrecen</v>
      </c>
      <c r="L17" s="4" t="str">
        <f ca="1">IFERROR(__xludf.DUMMYFUNCTION("""COMPUTED_VALUE"""),"Magvető Református Magyar - Angol Két Tanítási Nyelvű Általános Iskola és Óvoda")</f>
        <v>Magvető Református Magyar - Angol Két Tanítási Nyelvű Általános Iskola és Óvoda</v>
      </c>
      <c r="M17" s="6">
        <f ca="1">IF( ISERROR(SUMIF([1]Nevezések!I:I,L17,[1]Nevezések!AD:AD)),0,SUMIF([1]Nevezések!I:I,L17,[1]Nevezések!AD:AD))</f>
        <v>0</v>
      </c>
      <c r="N17" s="6">
        <f ca="1">IF( ISERROR(SUMIF([1]Nevezések!I:I,L17,[1]Nevezések!AE:AE)),0,SUMIF([1]Nevezések!I:I,L17,[1]Nevezések!AE:AE))</f>
        <v>0</v>
      </c>
      <c r="O17" s="4"/>
    </row>
    <row r="18" spans="1:15" x14ac:dyDescent="0.3">
      <c r="A18" s="2">
        <f t="shared" ca="1" si="0"/>
        <v>7</v>
      </c>
      <c r="B18" s="2" t="str">
        <f ca="1">IFERROR(__xludf.DUMMYFUNCTION("""COMPUTED_VALUE"""),"Thököly Imre Két Tanítási Nyelvű Általános Iskola")</f>
        <v>Thököly Imre Két Tanítási Nyelvű Általános Iskola</v>
      </c>
      <c r="C18" s="2">
        <f ca="1">IFERROR(__xludf.DUMMYFUNCTION("""COMPUTED_VALUE"""),6)</f>
        <v>6</v>
      </c>
      <c r="D18" s="2" t="str">
        <f ca="1">IF(B18&lt;&gt;"", VLOOKUP(B18,[1]Nevezések!I:J,2,FALSE),"")</f>
        <v>Hajdúszoboszló</v>
      </c>
      <c r="F18" s="2">
        <f t="shared" ca="1" si="1"/>
        <v>7</v>
      </c>
      <c r="G18" s="2" t="str">
        <f ca="1">IFERROR(__xludf.DUMMYFUNCTION("""COMPUTED_VALUE"""),"Türr István Gimnázium és Kollégium")</f>
        <v>Türr István Gimnázium és Kollégium</v>
      </c>
      <c r="H18" s="2">
        <f ca="1">IFERROR(__xludf.DUMMYFUNCTION("""COMPUTED_VALUE"""),0)</f>
        <v>0</v>
      </c>
      <c r="I18" s="2">
        <f ca="1">IFERROR(__xludf.DUMMYFUNCTION("""COMPUTED_VALUE"""),2)</f>
        <v>2</v>
      </c>
      <c r="J18" s="2" t="str">
        <f ca="1">IF(G18&lt;&gt;"", VLOOKUP(G18,[1]Nevezések!I:J,2,FALSE),"")</f>
        <v>Pápa</v>
      </c>
      <c r="L18" s="4" t="str">
        <f ca="1">IFERROR(__xludf.DUMMYFUNCTION("""COMPUTED_VALUE"""),"Kesjár Csaba Általános Iskola")</f>
        <v>Kesjár Csaba Általános Iskola</v>
      </c>
      <c r="M18" s="6">
        <f ca="1">IF( ISERROR(SUMIF([1]Nevezések!I:I,L18,[1]Nevezések!AD:AD)),0,SUMIF([1]Nevezések!I:I,L18,[1]Nevezések!AD:AD))</f>
        <v>10</v>
      </c>
      <c r="N18" s="6">
        <f ca="1">IF( ISERROR(SUMIF([1]Nevezések!I:I,L18,[1]Nevezések!AE:AE)),0,SUMIF([1]Nevezések!I:I,L18,[1]Nevezések!AE:AE))</f>
        <v>0</v>
      </c>
      <c r="O18" s="4"/>
    </row>
    <row r="19" spans="1:15" x14ac:dyDescent="0.3">
      <c r="A19" s="2">
        <f t="shared" ca="1" si="0"/>
        <v>7</v>
      </c>
      <c r="B19" s="2" t="str">
        <f ca="1">IFERROR(__xludf.DUMMYFUNCTION("""COMPUTED_VALUE"""),"Debreceni Lorántffy Zsuzsanna Általános Iskola")</f>
        <v>Debreceni Lorántffy Zsuzsanna Általános Iskola</v>
      </c>
      <c r="C19" s="2">
        <f ca="1">IFERROR(__xludf.DUMMYFUNCTION("""COMPUTED_VALUE"""),6)</f>
        <v>6</v>
      </c>
      <c r="D19" s="2" t="str">
        <f ca="1">IF(B19&lt;&gt;"", VLOOKUP(B19,[1]Nevezések!I:J,2,FALSE),"")</f>
        <v>Debrecen</v>
      </c>
      <c r="F19" s="2">
        <f t="shared" ca="1" si="1"/>
        <v>7</v>
      </c>
      <c r="G19" s="2" t="str">
        <f ca="1">IFERROR(__xludf.DUMMYFUNCTION("""COMPUTED_VALUE"""),"Britannica Angolnyelvű Nemzetközi Óvoda, Általános Iskola és Gimnázium")</f>
        <v>Britannica Angolnyelvű Nemzetközi Óvoda, Általános Iskola és Gimnázium</v>
      </c>
      <c r="H19" s="2">
        <f ca="1">IFERROR(__xludf.DUMMYFUNCTION("""COMPUTED_VALUE"""),0)</f>
        <v>0</v>
      </c>
      <c r="I19" s="2">
        <f ca="1">IFERROR(__xludf.DUMMYFUNCTION("""COMPUTED_VALUE"""),2)</f>
        <v>2</v>
      </c>
      <c r="J19" s="2" t="str">
        <f ca="1">IF(G19&lt;&gt;"", VLOOKUP(G19,[1]Nevezések!I:J,2,FALSE),"")</f>
        <v>Budapest XII. kerület</v>
      </c>
      <c r="L19" s="4" t="str">
        <f ca="1">IFERROR(__xludf.DUMMYFUNCTION("""COMPUTED_VALUE"""),"Debreceni Árpád Vezér Általános Iskola")</f>
        <v>Debreceni Árpád Vezér Általános Iskola</v>
      </c>
      <c r="M19" s="6">
        <f ca="1">IF( ISERROR(SUMIF([1]Nevezések!I:I,L19,[1]Nevezések!AD:AD)),0,SUMIF([1]Nevezések!I:I,L19,[1]Nevezések!AD:AD))</f>
        <v>14</v>
      </c>
      <c r="N19" s="6">
        <f ca="1">IF( ISERROR(SUMIF([1]Nevezések!I:I,L19,[1]Nevezések!AE:AE)),0,SUMIF([1]Nevezések!I:I,L19,[1]Nevezések!AE:AE))</f>
        <v>0</v>
      </c>
      <c r="O19" s="4"/>
    </row>
    <row r="20" spans="1:15" x14ac:dyDescent="0.3">
      <c r="A20" s="2">
        <f t="shared" ca="1" si="0"/>
        <v>7</v>
      </c>
      <c r="B20" s="2" t="str">
        <f ca="1">IFERROR(__xludf.DUMMYFUNCTION("""COMPUTED_VALUE"""),"Szent László Görögkatolikus Gimnázium és Technikum")</f>
        <v>Szent László Görögkatolikus Gimnázium és Technikum</v>
      </c>
      <c r="C20" s="2">
        <f ca="1">IFERROR(__xludf.DUMMYFUNCTION("""COMPUTED_VALUE"""),6)</f>
        <v>6</v>
      </c>
      <c r="D20" s="2" t="str">
        <f ca="1">IF(B20&lt;&gt;"", VLOOKUP(B20,[1]Nevezések!I:J,2,FALSE),"")</f>
        <v>Debrecen</v>
      </c>
      <c r="F20" s="2">
        <f t="shared" ca="1" si="1"/>
        <v>7</v>
      </c>
      <c r="G20" s="2" t="str">
        <f ca="1">IFERROR(__xludf.DUMMYFUNCTION("""COMPUTED_VALUE"""),"Újpesti Könyves Kálmán Gimnázium")</f>
        <v>Újpesti Könyves Kálmán Gimnázium</v>
      </c>
      <c r="H20" s="2">
        <f ca="1">IFERROR(__xludf.DUMMYFUNCTION("""COMPUTED_VALUE"""),0)</f>
        <v>0</v>
      </c>
      <c r="I20" s="2">
        <f ca="1">IFERROR(__xludf.DUMMYFUNCTION("""COMPUTED_VALUE"""),2)</f>
        <v>2</v>
      </c>
      <c r="J20" s="2" t="str">
        <f ca="1">IF(G20&lt;&gt;"", VLOOKUP(G20,[1]Nevezések!I:J,2,FALSE),"")</f>
        <v>Budapest IV. kerület</v>
      </c>
      <c r="L20" s="4" t="str">
        <f ca="1">IFERROR(__xludf.DUMMYFUNCTION("""COMPUTED_VALUE"""),"Debreceni Vörösmarty Mihály Általános Iskola és Alapfokú Művészeti Iskola")</f>
        <v>Debreceni Vörösmarty Mihály Általános Iskola és Alapfokú Művészeti Iskola</v>
      </c>
      <c r="M20" s="6">
        <f ca="1">IF( ISERROR(SUMIF([1]Nevezések!I:I,L20,[1]Nevezések!AD:AD)),0,SUMIF([1]Nevezések!I:I,L20,[1]Nevezések!AD:AD))</f>
        <v>4</v>
      </c>
      <c r="N20" s="6">
        <f ca="1">IF( ISERROR(SUMIF([1]Nevezések!I:I,L20,[1]Nevezések!AE:AE)),0,SUMIF([1]Nevezések!I:I,L20,[1]Nevezések!AE:AE))</f>
        <v>0</v>
      </c>
      <c r="O20" s="4"/>
    </row>
    <row r="21" spans="1:15" x14ac:dyDescent="0.3">
      <c r="A21" s="2">
        <f t="shared" ca="1" si="0"/>
        <v>7</v>
      </c>
      <c r="B21" s="2" t="str">
        <f ca="1">IFERROR(__xludf.DUMMYFUNCTION("""COMPUTED_VALUE"""),"Premontrei Női Kanonokrend")</f>
        <v>Premontrei Női Kanonokrend</v>
      </c>
      <c r="C21" s="2">
        <f ca="1">IFERROR(__xludf.DUMMYFUNCTION("""COMPUTED_VALUE"""),6)</f>
        <v>6</v>
      </c>
      <c r="D21" s="2" t="str">
        <f ca="1">IF(B21&lt;&gt;"", VLOOKUP(B21,[1]Nevezések!I:J,2,FALSE),"")</f>
        <v>Zsámbék</v>
      </c>
      <c r="F21" s="2">
        <f t="shared" ca="1" si="1"/>
        <v>7</v>
      </c>
      <c r="G21" s="2" t="str">
        <f ca="1">IFERROR(__xludf.DUMMYFUNCTION("""COMPUTED_VALUE"""),"Váci SZC Boronkay György Műszaki Technikum és Gimnázium")</f>
        <v>Váci SZC Boronkay György Műszaki Technikum és Gimnázium</v>
      </c>
      <c r="H21" s="2">
        <f ca="1">IFERROR(__xludf.DUMMYFUNCTION("""COMPUTED_VALUE"""),0)</f>
        <v>0</v>
      </c>
      <c r="I21" s="2">
        <f ca="1">IFERROR(__xludf.DUMMYFUNCTION("""COMPUTED_VALUE"""),2)</f>
        <v>2</v>
      </c>
      <c r="J21" s="2" t="str">
        <f ca="1">IF(G21&lt;&gt;"", VLOOKUP(G21,[1]Nevezések!I:J,2,FALSE),"")</f>
        <v>Vác</v>
      </c>
      <c r="L21" s="4" t="str">
        <f ca="1">IFERROR(__xludf.DUMMYFUNCTION("""COMPUTED_VALUE"""),"Debreceni Kinizsi Pál Általános Iskola")</f>
        <v>Debreceni Kinizsi Pál Általános Iskola</v>
      </c>
      <c r="M21" s="6">
        <f ca="1">IF( ISERROR(SUMIF([1]Nevezések!I:I,L21,[1]Nevezések!AD:AD)),0,SUMIF([1]Nevezések!I:I,L21,[1]Nevezések!AD:AD))</f>
        <v>0</v>
      </c>
      <c r="N21" s="6">
        <f ca="1">IF( ISERROR(SUMIF([1]Nevezések!I:I,L21,[1]Nevezések!AE:AE)),0,SUMIF([1]Nevezések!I:I,L21,[1]Nevezések!AE:AE))</f>
        <v>0</v>
      </c>
      <c r="O21" s="4"/>
    </row>
    <row r="22" spans="1:15" x14ac:dyDescent="0.3">
      <c r="A22" s="2">
        <f t="shared" ca="1" si="0"/>
        <v>8</v>
      </c>
      <c r="B22" s="2" t="str">
        <f ca="1">IFERROR(__xludf.DUMMYFUNCTION("""COMPUTED_VALUE"""),"Budapest XVI. Kerületi Batthyány Ilona Általános Iskola")</f>
        <v>Budapest XVI. Kerületi Batthyány Ilona Általános Iskola</v>
      </c>
      <c r="C22" s="2">
        <f ca="1">IFERROR(__xludf.DUMMYFUNCTION("""COMPUTED_VALUE"""),4)</f>
        <v>4</v>
      </c>
      <c r="D22" s="2" t="str">
        <f ca="1">IF(B22&lt;&gt;"", VLOOKUP(B22,[1]Nevezések!I:J,2,FALSE),"")</f>
        <v>Budapest XVI. kerület</v>
      </c>
      <c r="F22" s="2">
        <f t="shared" ca="1" si="1"/>
        <v>7</v>
      </c>
      <c r="G22" s="2" t="str">
        <f ca="1">IFERROR(__xludf.DUMMYFUNCTION("""COMPUTED_VALUE"""),"Barcsi Széchényi Ferenc Gimnázium és Kollégium")</f>
        <v>Barcsi Széchényi Ferenc Gimnázium és Kollégium</v>
      </c>
      <c r="H22" s="2">
        <f ca="1">IFERROR(__xludf.DUMMYFUNCTION("""COMPUTED_VALUE"""),0)</f>
        <v>0</v>
      </c>
      <c r="I22" s="2">
        <f ca="1">IFERROR(__xludf.DUMMYFUNCTION("""COMPUTED_VALUE"""),2)</f>
        <v>2</v>
      </c>
      <c r="J22" s="2" t="str">
        <f ca="1">IF(G22&lt;&gt;"", VLOOKUP(G22,[1]Nevezések!I:J,2,FALSE),"")</f>
        <v>Barcs</v>
      </c>
      <c r="L22" s="4" t="str">
        <f ca="1">IFERROR(__xludf.DUMMYFUNCTION("""COMPUTED_VALUE"""),"Apponyi Albert Általános Iskola")</f>
        <v>Apponyi Albert Általános Iskola</v>
      </c>
      <c r="M22" s="6">
        <f ca="1">IF( ISERROR(SUMIF([1]Nevezések!I:I,L22,[1]Nevezések!AD:AD)),0,SUMIF([1]Nevezések!I:I,L22,[1]Nevezések!AD:AD))</f>
        <v>1</v>
      </c>
      <c r="N22" s="6">
        <f ca="1">IF( ISERROR(SUMIF([1]Nevezések!I:I,L22,[1]Nevezések!AE:AE)),0,SUMIF([1]Nevezések!I:I,L22,[1]Nevezések!AE:AE))</f>
        <v>0</v>
      </c>
      <c r="O22" s="4"/>
    </row>
    <row r="23" spans="1:15" x14ac:dyDescent="0.3">
      <c r="A23" s="2">
        <f t="shared" ca="1" si="0"/>
        <v>8</v>
      </c>
      <c r="B23" s="2" t="str">
        <f ca="1">IFERROR(__xludf.DUMMYFUNCTION("""COMPUTED_VALUE"""),"Debreceni Egyetem Kossuth Lajos Gyakorló Gimnáziuma és Általános Iskolája")</f>
        <v>Debreceni Egyetem Kossuth Lajos Gyakorló Gimnáziuma és Általános Iskolája</v>
      </c>
      <c r="C23" s="2">
        <f ca="1">IFERROR(__xludf.DUMMYFUNCTION("""COMPUTED_VALUE"""),4)</f>
        <v>4</v>
      </c>
      <c r="D23" s="2" t="str">
        <f ca="1">IF(B23&lt;&gt;"", VLOOKUP(B23,[1]Nevezések!I:J,2,FALSE),"")</f>
        <v>Debrecen</v>
      </c>
      <c r="F23" s="2">
        <f t="shared" ca="1" si="1"/>
        <v>7</v>
      </c>
      <c r="G23" s="2" t="str">
        <f ca="1">IFERROR(__xludf.DUMMYFUNCTION("""COMPUTED_VALUE"""),"Váci SZC I. Géza Király Közgazdasági Technikum")</f>
        <v>Váci SZC I. Géza Király Közgazdasági Technikum</v>
      </c>
      <c r="H23" s="2">
        <f ca="1">IFERROR(__xludf.DUMMYFUNCTION("""COMPUTED_VALUE"""),0)</f>
        <v>0</v>
      </c>
      <c r="I23" s="2">
        <f ca="1">IFERROR(__xludf.DUMMYFUNCTION("""COMPUTED_VALUE"""),2)</f>
        <v>2</v>
      </c>
      <c r="J23" s="2" t="str">
        <f ca="1">IF(G23&lt;&gt;"", VLOOKUP(G23,[1]Nevezések!I:J,2,FALSE),"")</f>
        <v>Vác</v>
      </c>
      <c r="L23" s="4" t="str">
        <f ca="1">IFERROR(__xludf.DUMMYFUNCTION("""COMPUTED_VALUE"""),"Jáki Nagy Márton Nyelvoktató Nemzetiségi Általános Iskola")</f>
        <v>Jáki Nagy Márton Nyelvoktató Nemzetiségi Általános Iskola</v>
      </c>
      <c r="M23" s="6">
        <f ca="1">IF( ISERROR(SUMIF([1]Nevezések!I:I,L23,[1]Nevezések!AD:AD)),0,SUMIF([1]Nevezések!I:I,L23,[1]Nevezések!AD:AD))</f>
        <v>0</v>
      </c>
      <c r="N23" s="6">
        <f ca="1">IF( ISERROR(SUMIF([1]Nevezések!I:I,L23,[1]Nevezések!AE:AE)),0,SUMIF([1]Nevezések!I:I,L23,[1]Nevezések!AE:AE))</f>
        <v>0</v>
      </c>
      <c r="O23" s="4"/>
    </row>
    <row r="24" spans="1:15" x14ac:dyDescent="0.3">
      <c r="A24" s="2">
        <f t="shared" ca="1" si="0"/>
        <v>8</v>
      </c>
      <c r="B24" s="2" t="str">
        <f ca="1">IFERROR(__xludf.DUMMYFUNCTION("""COMPUTED_VALUE"""),"Debreceni Vörösmarty Mihály Általános Iskola és Alapfokú Művészeti Iskola")</f>
        <v>Debreceni Vörösmarty Mihály Általános Iskola és Alapfokú Művészeti Iskola</v>
      </c>
      <c r="C24" s="2">
        <f ca="1">IFERROR(__xludf.DUMMYFUNCTION("""COMPUTED_VALUE"""),4)</f>
        <v>4</v>
      </c>
      <c r="D24" s="2" t="str">
        <f ca="1">IF(B24&lt;&gt;"", VLOOKUP(B24,[1]Nevezések!I:J,2,FALSE),"")</f>
        <v>Debrecen</v>
      </c>
      <c r="F24" s="2">
        <f t="shared" ca="1" si="1"/>
        <v>7</v>
      </c>
      <c r="G24" s="2" t="str">
        <f ca="1">IFERROR(__xludf.DUMMYFUNCTION("""COMPUTED_VALUE"""),"Budapest II. Kerületi Móricz Zsigmond Gimnázium")</f>
        <v>Budapest II. Kerületi Móricz Zsigmond Gimnázium</v>
      </c>
      <c r="H24" s="2">
        <f ca="1">IFERROR(__xludf.DUMMYFUNCTION("""COMPUTED_VALUE"""),0)</f>
        <v>0</v>
      </c>
      <c r="I24" s="2">
        <f ca="1">IFERROR(__xludf.DUMMYFUNCTION("""COMPUTED_VALUE"""),2)</f>
        <v>2</v>
      </c>
      <c r="J24" s="2" t="str">
        <f ca="1">IF(G24&lt;&gt;"", VLOOKUP(G24,[1]Nevezések!I:J,2,FALSE),"")</f>
        <v>Budapest II. kerület</v>
      </c>
      <c r="L24" s="4" t="str">
        <f ca="1">IFERROR(__xludf.DUMMYFUNCTION("""COMPUTED_VALUE"""),"Szent József Óvoda, Általános Iskola, Gimnázium és Kollégium")</f>
        <v>Szent József Óvoda, Általános Iskola, Gimnázium és Kollégium</v>
      </c>
      <c r="M24" s="6">
        <f ca="1">IF( ISERROR(SUMIF([1]Nevezések!I:I,L24,[1]Nevezések!AD:AD)),0,SUMIF([1]Nevezések!I:I,L24,[1]Nevezések!AD:AD))</f>
        <v>3</v>
      </c>
      <c r="N24" s="6">
        <f ca="1">IF( ISERROR(SUMIF([1]Nevezések!I:I,L24,[1]Nevezések!AE:AE)),0,SUMIF([1]Nevezések!I:I,L24,[1]Nevezések!AE:AE))</f>
        <v>0</v>
      </c>
      <c r="O24" s="4"/>
    </row>
    <row r="25" spans="1:15" x14ac:dyDescent="0.3">
      <c r="A25" s="2">
        <f t="shared" ca="1" si="0"/>
        <v>8</v>
      </c>
      <c r="B25" s="2" t="str">
        <f ca="1">IFERROR(__xludf.DUMMYFUNCTION("""COMPUTED_VALUE"""),"Kaposvári Kodály Zoltán Központi Általános Iskola")</f>
        <v>Kaposvári Kodály Zoltán Központi Általános Iskola</v>
      </c>
      <c r="C25" s="2">
        <f ca="1">IFERROR(__xludf.DUMMYFUNCTION("""COMPUTED_VALUE"""),4)</f>
        <v>4</v>
      </c>
      <c r="D25" s="2" t="str">
        <f ca="1">IF(B25&lt;&gt;"", VLOOKUP(B25,[1]Nevezések!I:J,2,FALSE),"")</f>
        <v>Kaposvár</v>
      </c>
      <c r="F25" s="2">
        <f t="shared" ca="1" si="1"/>
        <v>7</v>
      </c>
      <c r="G25" s="2" t="str">
        <f ca="1">IFERROR(__xludf.DUMMYFUNCTION("""COMPUTED_VALUE"""),"Pannonhalmi Bencés Gimnázium és Szakkollégium")</f>
        <v>Pannonhalmi Bencés Gimnázium és Szakkollégium</v>
      </c>
      <c r="H25" s="2">
        <f ca="1">IFERROR(__xludf.DUMMYFUNCTION("""COMPUTED_VALUE"""),0)</f>
        <v>0</v>
      </c>
      <c r="I25" s="2">
        <f ca="1">IFERROR(__xludf.DUMMYFUNCTION("""COMPUTED_VALUE"""),2)</f>
        <v>2</v>
      </c>
      <c r="J25" s="2" t="str">
        <f ca="1">IF(G25&lt;&gt;"", VLOOKUP(G25,[1]Nevezések!I:J,2,FALSE),"")</f>
        <v>Pannonhalma</v>
      </c>
      <c r="L25" s="4" t="str">
        <f ca="1">IFERROR(__xludf.DUMMYFUNCTION("""COMPUTED_VALUE"""),"Zamárdi Fekete István Általános Iskola")</f>
        <v>Zamárdi Fekete István Általános Iskola</v>
      </c>
      <c r="M25" s="6">
        <f ca="1">IF( ISERROR(SUMIF([1]Nevezések!I:I,L25,[1]Nevezések!AD:AD)),0,SUMIF([1]Nevezések!I:I,L25,[1]Nevezések!AD:AD))</f>
        <v>3</v>
      </c>
      <c r="N25" s="6">
        <f ca="1">IF( ISERROR(SUMIF([1]Nevezések!I:I,L25,[1]Nevezések!AE:AE)),0,SUMIF([1]Nevezések!I:I,L25,[1]Nevezések!AE:AE))</f>
        <v>0</v>
      </c>
      <c r="O25" s="4"/>
    </row>
    <row r="26" spans="1:15" x14ac:dyDescent="0.3">
      <c r="A26" s="2">
        <f t="shared" ca="1" si="0"/>
        <v>8</v>
      </c>
      <c r="B26" s="2" t="str">
        <f ca="1">IFERROR(__xludf.DUMMYFUNCTION("""COMPUTED_VALUE"""),"Zagyvarékasi Damjanich János Általános Iskola")</f>
        <v>Zagyvarékasi Damjanich János Általános Iskola</v>
      </c>
      <c r="C26" s="2">
        <f ca="1">IFERROR(__xludf.DUMMYFUNCTION("""COMPUTED_VALUE"""),4)</f>
        <v>4</v>
      </c>
      <c r="D26" s="2" t="str">
        <f ca="1">IF(B26&lt;&gt;"", VLOOKUP(B26,[1]Nevezések!I:J,2,FALSE),"")</f>
        <v>Zagyvarékas</v>
      </c>
      <c r="F26" s="2">
        <f t="shared" ca="1" si="1"/>
        <v>7</v>
      </c>
      <c r="G26" s="2" t="str">
        <f ca="1">IFERROR(__xludf.DUMMYFUNCTION("""COMPUTED_VALUE"""),"Székesfehérvári SZC Széchenyi István Műszaki Technikum")</f>
        <v>Székesfehérvári SZC Széchenyi István Műszaki Technikum</v>
      </c>
      <c r="H26" s="2">
        <f ca="1">IFERROR(__xludf.DUMMYFUNCTION("""COMPUTED_VALUE"""),0)</f>
        <v>0</v>
      </c>
      <c r="I26" s="2">
        <f ca="1">IFERROR(__xludf.DUMMYFUNCTION("""COMPUTED_VALUE"""),2)</f>
        <v>2</v>
      </c>
      <c r="J26" s="2" t="str">
        <f ca="1">IF(G26&lt;&gt;"", VLOOKUP(G26,[1]Nevezések!I:J,2,FALSE),"")</f>
        <v>Székesfehérvár</v>
      </c>
      <c r="L26" s="4" t="str">
        <f ca="1">IFERROR(__xludf.DUMMYFUNCTION("""COMPUTED_VALUE"""),"Ádám Jenő Általános Iskola és Alapfokú Művészeti Iskola")</f>
        <v>Ádám Jenő Általános Iskola és Alapfokú Művészeti Iskola</v>
      </c>
      <c r="M26" s="6">
        <f ca="1">IF( ISERROR(SUMIF([1]Nevezések!I:I,L26,[1]Nevezések!AD:AD)),0,SUMIF([1]Nevezések!I:I,L26,[1]Nevezések!AD:AD))</f>
        <v>7</v>
      </c>
      <c r="N26" s="6">
        <f ca="1">IF( ISERROR(SUMIF([1]Nevezések!I:I,L26,[1]Nevezések!AE:AE)),0,SUMIF([1]Nevezések!I:I,L26,[1]Nevezések!AE:AE))</f>
        <v>0</v>
      </c>
      <c r="O26" s="4"/>
    </row>
    <row r="27" spans="1:15" x14ac:dyDescent="0.3">
      <c r="A27" s="2">
        <f t="shared" ca="1" si="0"/>
        <v>8</v>
      </c>
      <c r="B27" s="2" t="str">
        <f ca="1">IFERROR(__xludf.DUMMYFUNCTION("""COMPUTED_VALUE"""),"Pécsi Bártfa Utcai Általános Iskola")</f>
        <v>Pécsi Bártfa Utcai Általános Iskola</v>
      </c>
      <c r="C27" s="2">
        <f ca="1">IFERROR(__xludf.DUMMYFUNCTION("""COMPUTED_VALUE"""),4)</f>
        <v>4</v>
      </c>
      <c r="D27" s="2" t="str">
        <f ca="1">IF(B27&lt;&gt;"", VLOOKUP(B27,[1]Nevezések!I:J,2,FALSE),"")</f>
        <v>Pécs</v>
      </c>
      <c r="F27" s="2">
        <f t="shared" ca="1" si="1"/>
        <v>8</v>
      </c>
      <c r="G27" s="2" t="str">
        <f ca="1">IFERROR(__xludf.DUMMYFUNCTION("""COMPUTED_VALUE"""),"Napraforgó Waldorf Általános Iskola, Gimnázium és Alapfokú Művészeti Iskola")</f>
        <v>Napraforgó Waldorf Általános Iskola, Gimnázium és Alapfokú Művészeti Iskola</v>
      </c>
      <c r="H27" s="2">
        <f ca="1">IFERROR(__xludf.DUMMYFUNCTION("""COMPUTED_VALUE"""),0)</f>
        <v>0</v>
      </c>
      <c r="I27" s="2">
        <f ca="1">IFERROR(__xludf.DUMMYFUNCTION("""COMPUTED_VALUE"""),1)</f>
        <v>1</v>
      </c>
      <c r="J27" s="2" t="str">
        <f ca="1">IF(G27&lt;&gt;"", VLOOKUP(G27,[1]Nevezések!I:J,2,FALSE),"")</f>
        <v>Debrecen</v>
      </c>
      <c r="L27" s="4" t="str">
        <f ca="1">IFERROR(__xludf.DUMMYFUNCTION("""COMPUTED_VALUE"""),"Debreceni Hatvani István Általános Iskola")</f>
        <v>Debreceni Hatvani István Általános Iskola</v>
      </c>
      <c r="M27" s="6">
        <f ca="1">IF( ISERROR(SUMIF([1]Nevezések!I:I,L27,[1]Nevezések!AD:AD)),0,SUMIF([1]Nevezések!I:I,L27,[1]Nevezések!AD:AD))</f>
        <v>0</v>
      </c>
      <c r="N27" s="6">
        <f ca="1">IF( ISERROR(SUMIF([1]Nevezések!I:I,L27,[1]Nevezések!AE:AE)),0,SUMIF([1]Nevezések!I:I,L27,[1]Nevezések!AE:AE))</f>
        <v>0</v>
      </c>
      <c r="O27" s="4"/>
    </row>
    <row r="28" spans="1:15" x14ac:dyDescent="0.3">
      <c r="A28" s="2">
        <f t="shared" ca="1" si="0"/>
        <v>8</v>
      </c>
      <c r="B28" s="2" t="str">
        <f ca="1">IFERROR(__xludf.DUMMYFUNCTION("""COMPUTED_VALUE"""),"Christophorus Waldorf Általános Iskola, Gimnázium és Alapfokú Művészeti Iskola")</f>
        <v>Christophorus Waldorf Általános Iskola, Gimnázium és Alapfokú Művészeti Iskola</v>
      </c>
      <c r="C28" s="2">
        <f ca="1">IFERROR(__xludf.DUMMYFUNCTION("""COMPUTED_VALUE"""),4)</f>
        <v>4</v>
      </c>
      <c r="D28" s="2" t="str">
        <f ca="1">IF(B28&lt;&gt;"", VLOOKUP(B28,[1]Nevezések!I:J,2,FALSE),"")</f>
        <v>Budapest X. kerület</v>
      </c>
      <c r="F28" s="2">
        <f t="shared" ca="1" si="1"/>
        <v>8</v>
      </c>
      <c r="G28" s="2" t="str">
        <f ca="1">IFERROR(__xludf.DUMMYFUNCTION("""COMPUTED_VALUE"""),"Tóparti Gimnázium és Művészeti Szakgimnázium")</f>
        <v>Tóparti Gimnázium és Művészeti Szakgimnázium</v>
      </c>
      <c r="H28" s="2">
        <f ca="1">IFERROR(__xludf.DUMMYFUNCTION("""COMPUTED_VALUE"""),1)</f>
        <v>1</v>
      </c>
      <c r="I28" s="2">
        <f ca="1">IFERROR(__xludf.DUMMYFUNCTION("""COMPUTED_VALUE"""),1)</f>
        <v>1</v>
      </c>
      <c r="J28" s="2" t="str">
        <f ca="1">IF(G28&lt;&gt;"", VLOOKUP(G28,[1]Nevezések!I:J,2,FALSE),"")</f>
        <v>Székesfehérvár</v>
      </c>
      <c r="L28" s="4" t="str">
        <f ca="1">IFERROR(__xludf.DUMMYFUNCTION("""COMPUTED_VALUE"""),"Tapolcai Bárdos Lajos Általános Iskola")</f>
        <v>Tapolcai Bárdos Lajos Általános Iskola</v>
      </c>
      <c r="M28" s="6">
        <f ca="1">IF( ISERROR(SUMIF([1]Nevezések!I:I,L28,[1]Nevezések!AD:AD)),0,SUMIF([1]Nevezések!I:I,L28,[1]Nevezések!AD:AD))</f>
        <v>1</v>
      </c>
      <c r="N28" s="6">
        <f ca="1">IF( ISERROR(SUMIF([1]Nevezések!I:I,L28,[1]Nevezések!AE:AE)),0,SUMIF([1]Nevezések!I:I,L28,[1]Nevezések!AE:AE))</f>
        <v>0</v>
      </c>
      <c r="O28" s="4"/>
    </row>
    <row r="29" spans="1:15" x14ac:dyDescent="0.3">
      <c r="A29" s="2">
        <f t="shared" ca="1" si="0"/>
        <v>8</v>
      </c>
      <c r="B29" s="2" t="str">
        <f ca="1">IFERROR(__xludf.DUMMYFUNCTION("""COMPUTED_VALUE"""),"Budapest I. Kerületi Szilágyi Erzsébet Gimnázium")</f>
        <v>Budapest I. Kerületi Szilágyi Erzsébet Gimnázium</v>
      </c>
      <c r="C29" s="2">
        <f ca="1">IFERROR(__xludf.DUMMYFUNCTION("""COMPUTED_VALUE"""),4)</f>
        <v>4</v>
      </c>
      <c r="D29" s="2" t="str">
        <f ca="1">IF(B29&lt;&gt;"", VLOOKUP(B29,[1]Nevezések!I:J,2,FALSE),"")</f>
        <v>Budapest I. kerület</v>
      </c>
      <c r="F29" s="2">
        <f t="shared" ca="1" si="1"/>
        <v>8</v>
      </c>
      <c r="G29" s="2" t="str">
        <f ca="1">IFERROR(__xludf.DUMMYFUNCTION("""COMPUTED_VALUE"""),"Székesfehérvári Teleki Blanka Gimnázium és Általános Iskola")</f>
        <v>Székesfehérvári Teleki Blanka Gimnázium és Általános Iskola</v>
      </c>
      <c r="H29" s="2">
        <f ca="1">IFERROR(__xludf.DUMMYFUNCTION("""COMPUTED_VALUE"""),0)</f>
        <v>0</v>
      </c>
      <c r="I29" s="2">
        <f ca="1">IFERROR(__xludf.DUMMYFUNCTION("""COMPUTED_VALUE"""),1)</f>
        <v>1</v>
      </c>
      <c r="J29" s="2" t="str">
        <f ca="1">IF(G29&lt;&gt;"", VLOOKUP(G29,[1]Nevezések!I:J,2,FALSE),"")</f>
        <v>Székesfehérvár</v>
      </c>
      <c r="L29" s="4" t="str">
        <f ca="1">IFERROR(__xludf.DUMMYFUNCTION("""COMPUTED_VALUE"""),"Üllői Árpád Fejedelem Általános Iskola")</f>
        <v>Üllői Árpád Fejedelem Általános Iskola</v>
      </c>
      <c r="M29" s="6">
        <f ca="1">IF( ISERROR(SUMIF([1]Nevezések!I:I,L29,[1]Nevezések!AD:AD)),0,SUMIF([1]Nevezések!I:I,L29,[1]Nevezések!AD:AD))</f>
        <v>0</v>
      </c>
      <c r="N29" s="6">
        <f ca="1">IF( ISERROR(SUMIF([1]Nevezések!I:I,L29,[1]Nevezések!AE:AE)),0,SUMIF([1]Nevezések!I:I,L29,[1]Nevezések!AE:AE))</f>
        <v>0</v>
      </c>
      <c r="O29" s="4"/>
    </row>
    <row r="30" spans="1:15" x14ac:dyDescent="0.3">
      <c r="A30" s="2">
        <f t="shared" ca="1" si="0"/>
        <v>9</v>
      </c>
      <c r="B30" s="2" t="str">
        <f ca="1">IFERROR(__xludf.DUMMYFUNCTION("""COMPUTED_VALUE"""),"Szent József Óvoda, Általános Iskola, Gimnázium és Kollégium")</f>
        <v>Szent József Óvoda, Általános Iskola, Gimnázium és Kollégium</v>
      </c>
      <c r="C30" s="2">
        <f ca="1">IFERROR(__xludf.DUMMYFUNCTION("""COMPUTED_VALUE"""),3)</f>
        <v>3</v>
      </c>
      <c r="D30" s="2" t="str">
        <f ca="1">IF(B30&lt;&gt;"", VLOOKUP(B30,[1]Nevezések!I:J,2,FALSE),"")</f>
        <v>Debrecen</v>
      </c>
      <c r="F30" s="2">
        <f t="shared" ca="1" si="1"/>
        <v>8</v>
      </c>
      <c r="G30" s="2" t="str">
        <f ca="1">IFERROR(__xludf.DUMMYFUNCTION("""COMPUTED_VALUE"""),"Kaposvári SZC Nagyatádi Ady Endre Technikum és Gimnázium")</f>
        <v>Kaposvári SZC Nagyatádi Ady Endre Technikum és Gimnázium</v>
      </c>
      <c r="H30" s="2">
        <f ca="1">IFERROR(__xludf.DUMMYFUNCTION("""COMPUTED_VALUE"""),0)</f>
        <v>0</v>
      </c>
      <c r="I30" s="2">
        <f ca="1">IFERROR(__xludf.DUMMYFUNCTION("""COMPUTED_VALUE"""),1)</f>
        <v>1</v>
      </c>
      <c r="J30" s="2" t="str">
        <f ca="1">IF(G30&lt;&gt;"", VLOOKUP(G30,[1]Nevezések!I:J,2,FALSE),"")</f>
        <v>Nagyatád</v>
      </c>
      <c r="L30" s="4" t="str">
        <f ca="1">IFERROR(__xludf.DUMMYFUNCTION("""COMPUTED_VALUE"""),"Tarczy Lajos Általános Iskola")</f>
        <v>Tarczy Lajos Általános Iskola</v>
      </c>
      <c r="M30" s="6">
        <f ca="1">IF( ISERROR(SUMIF([1]Nevezések!I:I,L30,[1]Nevezések!AD:AD)),0,SUMIF([1]Nevezések!I:I,L30,[1]Nevezések!AD:AD))</f>
        <v>12</v>
      </c>
      <c r="N30" s="6">
        <f ca="1">IF( ISERROR(SUMIF([1]Nevezések!I:I,L30,[1]Nevezések!AE:AE)),0,SUMIF([1]Nevezések!I:I,L30,[1]Nevezések!AE:AE))</f>
        <v>0</v>
      </c>
      <c r="O30" s="4"/>
    </row>
    <row r="31" spans="1:15" x14ac:dyDescent="0.3">
      <c r="A31" s="2">
        <f t="shared" ca="1" si="0"/>
        <v>9</v>
      </c>
      <c r="B31" s="2" t="str">
        <f ca="1">IFERROR(__xludf.DUMMYFUNCTION("""COMPUTED_VALUE"""),"Zamárdi Fekete István Általános Iskola")</f>
        <v>Zamárdi Fekete István Általános Iskola</v>
      </c>
      <c r="C31" s="2">
        <f ca="1">IFERROR(__xludf.DUMMYFUNCTION("""COMPUTED_VALUE"""),3)</f>
        <v>3</v>
      </c>
      <c r="D31" s="2" t="str">
        <f ca="1">IF(B31&lt;&gt;"", VLOOKUP(B31,[1]Nevezések!I:J,2,FALSE),"")</f>
        <v>Zamárdi</v>
      </c>
      <c r="F31" s="2">
        <f t="shared" ca="1" si="1"/>
        <v>8</v>
      </c>
      <c r="G31" s="2" t="str">
        <f ca="1">IFERROR(__xludf.DUMMYFUNCTION("""COMPUTED_VALUE"""),"Verseghy Ferenc Gimnázium")</f>
        <v>Verseghy Ferenc Gimnázium</v>
      </c>
      <c r="H31" s="2">
        <f ca="1">IFERROR(__xludf.DUMMYFUNCTION("""COMPUTED_VALUE"""),0)</f>
        <v>0</v>
      </c>
      <c r="I31" s="2">
        <f ca="1">IFERROR(__xludf.DUMMYFUNCTION("""COMPUTED_VALUE"""),1)</f>
        <v>1</v>
      </c>
      <c r="J31" s="2" t="str">
        <f ca="1">IF(G31&lt;&gt;"", VLOOKUP(G31,[1]Nevezések!I:J,2,FALSE),"")</f>
        <v>Szolnok</v>
      </c>
      <c r="L31" s="4" t="str">
        <f ca="1">IFERROR(__xludf.DUMMYFUNCTION("""COMPUTED_VALUE"""),"Mikepércsi Hunyadi János Általános Iskola")</f>
        <v>Mikepércsi Hunyadi János Általános Iskola</v>
      </c>
      <c r="M31" s="6">
        <f ca="1">IF( ISERROR(SUMIF([1]Nevezések!I:I,L31,[1]Nevezések!AD:AD)),0,SUMIF([1]Nevezések!I:I,L31,[1]Nevezések!AD:AD))</f>
        <v>0</v>
      </c>
      <c r="N31" s="6">
        <f ca="1">IF( ISERROR(SUMIF([1]Nevezések!I:I,L31,[1]Nevezések!AE:AE)),0,SUMIF([1]Nevezések!I:I,L31,[1]Nevezések!AE:AE))</f>
        <v>0</v>
      </c>
      <c r="O31" s="4"/>
    </row>
    <row r="32" spans="1:15" x14ac:dyDescent="0.3">
      <c r="A32" s="2">
        <f t="shared" ca="1" si="0"/>
        <v>9</v>
      </c>
      <c r="B32" s="2" t="str">
        <f ca="1">IFERROR(__xludf.DUMMYFUNCTION("""COMPUTED_VALUE"""),"Nyíregyházi Kodály Zoltán Általános Iskola")</f>
        <v>Nyíregyházi Kodály Zoltán Általános Iskola</v>
      </c>
      <c r="C32" s="2">
        <f ca="1">IFERROR(__xludf.DUMMYFUNCTION("""COMPUTED_VALUE"""),3)</f>
        <v>3</v>
      </c>
      <c r="D32" s="2" t="str">
        <f ca="1">IF(B32&lt;&gt;"", VLOOKUP(B32,[1]Nevezések!I:J,2,FALSE),"")</f>
        <v>Nyíregyháza</v>
      </c>
      <c r="F32" s="2">
        <f t="shared" ca="1" si="1"/>
        <v>8</v>
      </c>
      <c r="G32" s="2" t="str">
        <f ca="1">IFERROR(__xludf.DUMMYFUNCTION("""COMPUTED_VALUE"""),"Budapest VI. Kerületi Kölcsey Ferenc Gimnázium")</f>
        <v>Budapest VI. Kerületi Kölcsey Ferenc Gimnázium</v>
      </c>
      <c r="H32" s="2">
        <f ca="1">IFERROR(__xludf.DUMMYFUNCTION("""COMPUTED_VALUE"""),0)</f>
        <v>0</v>
      </c>
      <c r="I32" s="2">
        <f ca="1">IFERROR(__xludf.DUMMYFUNCTION("""COMPUTED_VALUE"""),1)</f>
        <v>1</v>
      </c>
      <c r="J32" s="2" t="str">
        <f ca="1">IF(G32&lt;&gt;"", VLOOKUP(G32,[1]Nevezések!I:J,2,FALSE),"")</f>
        <v>Budapest VI. kerület</v>
      </c>
      <c r="L32" s="4" t="str">
        <f ca="1">IFERROR(__xludf.DUMMYFUNCTION("""COMPUTED_VALUE"""),"Dánszentmiklósi Ady Endre Általános Iskola és Alapfokú Művészeti Iskola")</f>
        <v>Dánszentmiklósi Ady Endre Általános Iskola és Alapfokú Művészeti Iskola</v>
      </c>
      <c r="M32" s="6">
        <f ca="1">IF( ISERROR(SUMIF([1]Nevezések!I:I,L32,[1]Nevezések!AD:AD)),0,SUMIF([1]Nevezések!I:I,L32,[1]Nevezések!AD:AD))</f>
        <v>0</v>
      </c>
      <c r="N32" s="6">
        <f ca="1">IF( ISERROR(SUMIF([1]Nevezések!I:I,L32,[1]Nevezések!AE:AE)),0,SUMIF([1]Nevezések!I:I,L32,[1]Nevezések!AE:AE))</f>
        <v>0</v>
      </c>
      <c r="O32" s="4"/>
    </row>
    <row r="33" spans="1:15" x14ac:dyDescent="0.3">
      <c r="A33" s="2">
        <f t="shared" ca="1" si="0"/>
        <v>9</v>
      </c>
      <c r="B33" s="2" t="str">
        <f ca="1">IFERROR(__xludf.DUMMYFUNCTION("""COMPUTED_VALUE"""),"Koch Valéria Gimnázium, Általános Iskola, Óvoda és Kollégium")</f>
        <v>Koch Valéria Gimnázium, Általános Iskola, Óvoda és Kollégium</v>
      </c>
      <c r="C33" s="2">
        <f ca="1">IFERROR(__xludf.DUMMYFUNCTION("""COMPUTED_VALUE"""),3)</f>
        <v>3</v>
      </c>
      <c r="D33" s="2" t="str">
        <f ca="1">IF(B33&lt;&gt;"", VLOOKUP(B33,[1]Nevezések!I:J,2,FALSE),"")</f>
        <v>Pécs</v>
      </c>
      <c r="F33" s="2">
        <f t="shared" ca="1" si="1"/>
        <v>8</v>
      </c>
      <c r="G33" s="2" t="str">
        <f ca="1">IFERROR(__xludf.DUMMYFUNCTION("""COMPUTED_VALUE"""),"Vas Megyei SZC Horváth Boldizsár Közgazdasági és Informatikai Technikum")</f>
        <v>Vas Megyei SZC Horváth Boldizsár Közgazdasági és Informatikai Technikum</v>
      </c>
      <c r="H33" s="2">
        <f ca="1">IFERROR(__xludf.DUMMYFUNCTION("""COMPUTED_VALUE"""),0)</f>
        <v>0</v>
      </c>
      <c r="I33" s="2">
        <f ca="1">IFERROR(__xludf.DUMMYFUNCTION("""COMPUTED_VALUE"""),1)</f>
        <v>1</v>
      </c>
      <c r="J33" s="2" t="str">
        <f ca="1">IF(G33&lt;&gt;"", VLOOKUP(G33,[1]Nevezések!I:J,2,FALSE),"")</f>
        <v>Szombathely</v>
      </c>
      <c r="L33" s="4" t="str">
        <f ca="1">IFERROR(__xludf.DUMMYFUNCTION("""COMPUTED_VALUE"""),"Szegedi Tudományegyetem Gyakorló Gimnázium és Általános Iskola")</f>
        <v>Szegedi Tudományegyetem Gyakorló Gimnázium és Általános Iskola</v>
      </c>
      <c r="M33" s="6">
        <f ca="1">IF( ISERROR(SUMIF([1]Nevezések!I:I,L33,[1]Nevezések!AD:AD)),0,SUMIF([1]Nevezések!I:I,L33,[1]Nevezések!AD:AD))</f>
        <v>0</v>
      </c>
      <c r="N33" s="6">
        <f ca="1">IF( ISERROR(SUMIF([1]Nevezések!I:I,L33,[1]Nevezések!AE:AE)),0,SUMIF([1]Nevezések!I:I,L33,[1]Nevezések!AE:AE))</f>
        <v>0</v>
      </c>
      <c r="O33" s="4"/>
    </row>
    <row r="34" spans="1:15" x14ac:dyDescent="0.3">
      <c r="A34" s="2">
        <f t="shared" ca="1" si="0"/>
        <v>10</v>
      </c>
      <c r="B34" s="2" t="str">
        <f ca="1">IFERROR(__xludf.DUMMYFUNCTION("""COMPUTED_VALUE"""),"Romhányi II. Rákóczi Ferenc Általános Iskola")</f>
        <v>Romhányi II. Rákóczi Ferenc Általános Iskola</v>
      </c>
      <c r="C34" s="2">
        <f ca="1">IFERROR(__xludf.DUMMYFUNCTION("""COMPUTED_VALUE"""),2)</f>
        <v>2</v>
      </c>
      <c r="D34" s="2" t="str">
        <f ca="1">IF(B34&lt;&gt;"", VLOOKUP(B34,[1]Nevezések!I:J,2,FALSE),"")</f>
        <v>Romhány</v>
      </c>
      <c r="F34" s="2">
        <f t="shared" ca="1" si="1"/>
        <v>8</v>
      </c>
      <c r="G34" s="2" t="str">
        <f ca="1">IFERROR(__xludf.DUMMYFUNCTION("""COMPUTED_VALUE"""),"Érdi Vörösmarty Mihály Gimnázium")</f>
        <v>Érdi Vörösmarty Mihály Gimnázium</v>
      </c>
      <c r="H34" s="2">
        <f ca="1">IFERROR(__xludf.DUMMYFUNCTION("""COMPUTED_VALUE"""),0)</f>
        <v>0</v>
      </c>
      <c r="I34" s="2">
        <f ca="1">IFERROR(__xludf.DUMMYFUNCTION("""COMPUTED_VALUE"""),1)</f>
        <v>1</v>
      </c>
      <c r="J34" s="2" t="str">
        <f ca="1">IF(G34&lt;&gt;"", VLOOKUP(G34,[1]Nevezések!I:J,2,FALSE),"")</f>
        <v>Érd</v>
      </c>
      <c r="L34" s="4" t="str">
        <f ca="1">IFERROR(__xludf.DUMMYFUNCTION("""COMPUTED_VALUE"""),"ELTE Bolyai János Gyakorló Általános Iskola és Gimnázium")</f>
        <v>ELTE Bolyai János Gyakorló Általános Iskola és Gimnázium</v>
      </c>
      <c r="M34" s="6">
        <f ca="1">IF( ISERROR(SUMIF([1]Nevezések!I:I,L34,[1]Nevezések!AD:AD)),0,SUMIF([1]Nevezések!I:I,L34,[1]Nevezések!AD:AD))</f>
        <v>0</v>
      </c>
      <c r="N34" s="6">
        <f ca="1">IF( ISERROR(SUMIF([1]Nevezések!I:I,L34,[1]Nevezések!AE:AE)),0,SUMIF([1]Nevezések!I:I,L34,[1]Nevezések!AE:AE))</f>
        <v>0</v>
      </c>
      <c r="O34" s="4"/>
    </row>
    <row r="35" spans="1:15" x14ac:dyDescent="0.3">
      <c r="A35" s="2">
        <f t="shared" ca="1" si="0"/>
        <v>10</v>
      </c>
      <c r="B35" s="2" t="str">
        <f ca="1">IFERROR(__xludf.DUMMYFUNCTION("""COMPUTED_VALUE"""),"Tiszaparti Római Katolikus Általános Iskola és Gimnázium")</f>
        <v>Tiszaparti Római Katolikus Általános Iskola és Gimnázium</v>
      </c>
      <c r="C35" s="2">
        <f ca="1">IFERROR(__xludf.DUMMYFUNCTION("""COMPUTED_VALUE"""),2)</f>
        <v>2</v>
      </c>
      <c r="D35" s="2" t="str">
        <f ca="1">IF(B35&lt;&gt;"", VLOOKUP(B35,[1]Nevezések!I:J,2,FALSE),"")</f>
        <v>Szolnok</v>
      </c>
      <c r="F35" s="2">
        <f t="shared" ca="1" si="1"/>
        <v>8</v>
      </c>
      <c r="G35" s="2" t="str">
        <f ca="1">IFERROR(__xludf.DUMMYFUNCTION("""COMPUTED_VALUE"""),"Jurisich Miklós Gimnázium és Kollégium")</f>
        <v>Jurisich Miklós Gimnázium és Kollégium</v>
      </c>
      <c r="H35" s="2">
        <f ca="1">IFERROR(__xludf.DUMMYFUNCTION("""COMPUTED_VALUE"""),0)</f>
        <v>0</v>
      </c>
      <c r="I35" s="2">
        <f ca="1">IFERROR(__xludf.DUMMYFUNCTION("""COMPUTED_VALUE"""),1)</f>
        <v>1</v>
      </c>
      <c r="J35" s="2" t="str">
        <f ca="1">IF(G35&lt;&gt;"", VLOOKUP(G35,[1]Nevezések!I:J,2,FALSE),"")</f>
        <v>Kőszeg</v>
      </c>
      <c r="L35" s="4" t="str">
        <f ca="1">IFERROR(__xludf.DUMMYFUNCTION("""COMPUTED_VALUE"""),"Pápai Weöres Sándor Általános Iskola")</f>
        <v>Pápai Weöres Sándor Általános Iskola</v>
      </c>
      <c r="M35" s="6">
        <f ca="1">IF( ISERROR(SUMIF([1]Nevezések!I:I,L35,[1]Nevezések!AD:AD)),0,SUMIF([1]Nevezések!I:I,L35,[1]Nevezések!AD:AD))</f>
        <v>1</v>
      </c>
      <c r="N35" s="6">
        <f ca="1">IF( ISERROR(SUMIF([1]Nevezések!I:I,L35,[1]Nevezések!AE:AE)),0,SUMIF([1]Nevezések!I:I,L35,[1]Nevezések!AE:AE))</f>
        <v>0</v>
      </c>
      <c r="O35" s="4"/>
    </row>
    <row r="36" spans="1:15" x14ac:dyDescent="0.3">
      <c r="A36" s="2">
        <f t="shared" ca="1" si="0"/>
        <v>10</v>
      </c>
      <c r="B36" s="2" t="str">
        <f ca="1">IFERROR(__xludf.DUMMYFUNCTION("""COMPUTED_VALUE"""),"Lilla Téri Általános Iskola")</f>
        <v>Lilla Téri Általános Iskola</v>
      </c>
      <c r="C36" s="2">
        <f ca="1">IFERROR(__xludf.DUMMYFUNCTION("""COMPUTED_VALUE"""),2)</f>
        <v>2</v>
      </c>
      <c r="D36" s="2" t="str">
        <f ca="1">IF(B36&lt;&gt;"", VLOOKUP(B36,[1]Nevezések!I:J,2,FALSE),"")</f>
        <v>Debrecen</v>
      </c>
      <c r="F36" s="2">
        <f t="shared" ca="1" si="1"/>
        <v>8</v>
      </c>
      <c r="G36" s="2" t="str">
        <f ca="1">IFERROR(__xludf.DUMMYFUNCTION("""COMPUTED_VALUE"""),"Pápai SZC Jókai Mór Közgazdasági Technikum és Kollégium")</f>
        <v>Pápai SZC Jókai Mór Közgazdasági Technikum és Kollégium</v>
      </c>
      <c r="H36" s="2">
        <f ca="1">IFERROR(__xludf.DUMMYFUNCTION("""COMPUTED_VALUE"""),0)</f>
        <v>0</v>
      </c>
      <c r="I36" s="2">
        <f ca="1">IFERROR(__xludf.DUMMYFUNCTION("""COMPUTED_VALUE"""),1)</f>
        <v>1</v>
      </c>
      <c r="J36" s="2" t="str">
        <f ca="1">IF(G36&lt;&gt;"", VLOOKUP(G36,[1]Nevezések!I:J,2,FALSE),"")</f>
        <v>Pápa</v>
      </c>
      <c r="L36" s="4" t="str">
        <f ca="1">IFERROR(__xludf.DUMMYFUNCTION("""COMPUTED_VALUE"""),"Szeberényi Gusztáv Adolf Evangélikus Gimnázium, Technikum, Szakgimnázium, Általános Iskola, Óvoda, Alapfokú Művészeti Iskola és Kollégium")</f>
        <v>Szeberényi Gusztáv Adolf Evangélikus Gimnázium, Technikum, Szakgimnázium, Általános Iskola, Óvoda, Alapfokú Művészeti Iskola és Kollégium</v>
      </c>
      <c r="M36" s="6">
        <f ca="1">IF( ISERROR(SUMIF([1]Nevezések!I:I,L36,[1]Nevezések!AD:AD)),0,SUMIF([1]Nevezések!I:I,L36,[1]Nevezések!AD:AD))</f>
        <v>1</v>
      </c>
      <c r="N36" s="6">
        <f ca="1">IF( ISERROR(SUMIF([1]Nevezések!I:I,L36,[1]Nevezések!AE:AE)),0,SUMIF([1]Nevezések!I:I,L36,[1]Nevezések!AE:AE))</f>
        <v>0</v>
      </c>
      <c r="O36" s="4"/>
    </row>
    <row r="37" spans="1:15" x14ac:dyDescent="0.3">
      <c r="A37" s="2">
        <f t="shared" ca="1" si="0"/>
        <v>10</v>
      </c>
      <c r="B37" s="2" t="str">
        <f ca="1">IFERROR(__xludf.DUMMYFUNCTION("""COMPUTED_VALUE"""),"Soproni Gárdonyi Géza Általános Iskola")</f>
        <v>Soproni Gárdonyi Géza Általános Iskola</v>
      </c>
      <c r="C37" s="2">
        <f ca="1">IFERROR(__xludf.DUMMYFUNCTION("""COMPUTED_VALUE"""),2)</f>
        <v>2</v>
      </c>
      <c r="D37" s="2" t="str">
        <f ca="1">IF(B37&lt;&gt;"", VLOOKUP(B37,[1]Nevezések!I:J,2,FALSE),"")</f>
        <v>Sopron</v>
      </c>
      <c r="F37" s="2">
        <f t="shared" ca="1" si="1"/>
        <v>8</v>
      </c>
      <c r="G37" s="2" t="str">
        <f ca="1">IFERROR(__xludf.DUMMYFUNCTION("""COMPUTED_VALUE"""),"Zalaegerszegi SZC Keszthelyi Közgazdasági Technikum")</f>
        <v>Zalaegerszegi SZC Keszthelyi Közgazdasági Technikum</v>
      </c>
      <c r="H37" s="2">
        <f ca="1">IFERROR(__xludf.DUMMYFUNCTION("""COMPUTED_VALUE"""),0)</f>
        <v>0</v>
      </c>
      <c r="I37" s="2">
        <f ca="1">IFERROR(__xludf.DUMMYFUNCTION("""COMPUTED_VALUE"""),1)</f>
        <v>1</v>
      </c>
      <c r="J37" s="2" t="str">
        <f ca="1">IF(G37&lt;&gt;"", VLOOKUP(G37,[1]Nevezések!I:J,2,FALSE),"")</f>
        <v>Keszthely</v>
      </c>
      <c r="L37" s="4" t="str">
        <f ca="1">IFERROR(__xludf.DUMMYFUNCTION("""COMPUTED_VALUE"""),"Tiszaparti Római Katolikus Általános Iskola és Gimnázium")</f>
        <v>Tiszaparti Római Katolikus Általános Iskola és Gimnázium</v>
      </c>
      <c r="M37" s="6">
        <f ca="1">IF( ISERROR(SUMIF([1]Nevezések!I:I,L37,[1]Nevezések!AD:AD)),0,SUMIF([1]Nevezések!I:I,L37,[1]Nevezések!AD:AD))</f>
        <v>2</v>
      </c>
      <c r="N37" s="6">
        <f ca="1">IF( ISERROR(SUMIF([1]Nevezések!I:I,L37,[1]Nevezések!AE:AE)),0,SUMIF([1]Nevezések!I:I,L37,[1]Nevezések!AE:AE))</f>
        <v>0</v>
      </c>
      <c r="O37" s="4"/>
    </row>
    <row r="38" spans="1:15" x14ac:dyDescent="0.3">
      <c r="A38" s="2">
        <f t="shared" ca="1" si="0"/>
        <v>10</v>
      </c>
      <c r="B38" s="2" t="str">
        <f ca="1">IFERROR(__xludf.DUMMYFUNCTION("""COMPUTED_VALUE"""),"Szent Pantaleimon Görögkatolikus Óvoda, Általános Iskola és Alapfokú Művészeti Iskola")</f>
        <v>Szent Pantaleimon Görögkatolikus Óvoda, Általános Iskola és Alapfokú Művészeti Iskola</v>
      </c>
      <c r="C38" s="2">
        <f ca="1">IFERROR(__xludf.DUMMYFUNCTION("""COMPUTED_VALUE"""),2)</f>
        <v>2</v>
      </c>
      <c r="D38" s="2" t="str">
        <f ca="1">IF(B38&lt;&gt;"", VLOOKUP(B38,[1]Nevezések!I:J,2,FALSE),"")</f>
        <v>Dunaújváros</v>
      </c>
      <c r="F38" s="2">
        <f t="shared" ca="1" si="1"/>
        <v>8</v>
      </c>
      <c r="G38" s="2" t="str">
        <f ca="1">IFERROR(__xludf.DUMMYFUNCTION("""COMPUTED_VALUE"""),"Friedrich Schiller Gimnázium és Kollégium")</f>
        <v>Friedrich Schiller Gimnázium és Kollégium</v>
      </c>
      <c r="H38" s="2">
        <f ca="1">IFERROR(__xludf.DUMMYFUNCTION("""COMPUTED_VALUE"""),0)</f>
        <v>0</v>
      </c>
      <c r="I38" s="2">
        <f ca="1">IFERROR(__xludf.DUMMYFUNCTION("""COMPUTED_VALUE"""),1)</f>
        <v>1</v>
      </c>
      <c r="J38" s="2" t="str">
        <f ca="1">IF(G38&lt;&gt;"", VLOOKUP(G38,[1]Nevezések!I:J,2,FALSE),"")</f>
        <v>Pilisvörösvár</v>
      </c>
      <c r="L38" s="4" t="str">
        <f ca="1">IFERROR(__xludf.DUMMYFUNCTION("""COMPUTED_VALUE"""),"Fabriczius József Általános Iskola")</f>
        <v>Fabriczius József Általános Iskola</v>
      </c>
      <c r="M38" s="6">
        <f ca="1">IF( ISERROR(SUMIF([1]Nevezések!I:I,L38,[1]Nevezések!AD:AD)),0,SUMIF([1]Nevezések!I:I,L38,[1]Nevezések!AD:AD))</f>
        <v>0</v>
      </c>
      <c r="N38" s="6">
        <f ca="1">IF( ISERROR(SUMIF([1]Nevezések!I:I,L38,[1]Nevezések!AE:AE)),0,SUMIF([1]Nevezések!I:I,L38,[1]Nevezések!AE:AE))</f>
        <v>0</v>
      </c>
      <c r="O38" s="4"/>
    </row>
    <row r="39" spans="1:15" x14ac:dyDescent="0.3">
      <c r="A39" s="2">
        <f t="shared" ca="1" si="0"/>
        <v>10</v>
      </c>
      <c r="B39" s="2" t="str">
        <f ca="1">IFERROR(__xludf.DUMMYFUNCTION("""COMPUTED_VALUE"""),"Városmajori Kós Károly Általános Iskola")</f>
        <v>Városmajori Kós Károly Általános Iskola</v>
      </c>
      <c r="C39" s="2">
        <f ca="1">IFERROR(__xludf.DUMMYFUNCTION("""COMPUTED_VALUE"""),2)</f>
        <v>2</v>
      </c>
      <c r="D39" s="2" t="str">
        <f ca="1">IF(B39&lt;&gt;"", VLOOKUP(B39,[1]Nevezések!I:J,2,FALSE),"")</f>
        <v>Budapest XII. kerület</v>
      </c>
      <c r="F39" s="2">
        <f t="shared" ca="1" si="1"/>
        <v>8</v>
      </c>
      <c r="G39" s="2" t="str">
        <f ca="1">IFERROR(__xludf.DUMMYFUNCTION("""COMPUTED_VALUE"""),"Szolnoki SZC Vásárhelyi Pál Két Tanítási Nyelvű Technikum")</f>
        <v>Szolnoki SZC Vásárhelyi Pál Két Tanítási Nyelvű Technikum</v>
      </c>
      <c r="H39" s="2">
        <f ca="1">IFERROR(__xludf.DUMMYFUNCTION("""COMPUTED_VALUE"""),0)</f>
        <v>0</v>
      </c>
      <c r="I39" s="2">
        <f ca="1">IFERROR(__xludf.DUMMYFUNCTION("""COMPUTED_VALUE"""),1)</f>
        <v>1</v>
      </c>
      <c r="J39" s="2" t="str">
        <f ca="1">IF(G39&lt;&gt;"", VLOOKUP(G39,[1]Nevezések!I:J,2,FALSE),"")</f>
        <v>Szolnok</v>
      </c>
      <c r="L39" s="4" t="str">
        <f ca="1">IFERROR(__xludf.DUMMYFUNCTION("""COMPUTED_VALUE"""),"Segesdi IV. Béla Király Általános Iskola")</f>
        <v>Segesdi IV. Béla Király Általános Iskola</v>
      </c>
      <c r="M39" s="6">
        <f ca="1">IF( ISERROR(SUMIF([1]Nevezések!I:I,L39,[1]Nevezések!AD:AD)),0,SUMIF([1]Nevezések!I:I,L39,[1]Nevezések!AD:AD))</f>
        <v>0</v>
      </c>
      <c r="N39" s="6">
        <f ca="1">IF( ISERROR(SUMIF([1]Nevezések!I:I,L39,[1]Nevezések!AE:AE)),0,SUMIF([1]Nevezések!I:I,L39,[1]Nevezések!AE:AE))</f>
        <v>0</v>
      </c>
      <c r="O39" s="4"/>
    </row>
    <row r="40" spans="1:15" x14ac:dyDescent="0.3">
      <c r="A40" s="2">
        <f t="shared" ca="1" si="0"/>
        <v>10</v>
      </c>
      <c r="B40" s="2" t="str">
        <f ca="1">IFERROR(__xludf.DUMMYFUNCTION("""COMPUTED_VALUE"""),"Budapest XIII. Kerületi Eötvös József Általános Iskola")</f>
        <v>Budapest XIII. Kerületi Eötvös József Általános Iskola</v>
      </c>
      <c r="C40" s="2">
        <f ca="1">IFERROR(__xludf.DUMMYFUNCTION("""COMPUTED_VALUE"""),2)</f>
        <v>2</v>
      </c>
      <c r="D40" s="2" t="str">
        <f ca="1">IF(B40&lt;&gt;"", VLOOKUP(B40,[1]Nevezések!I:J,2,FALSE),"")</f>
        <v>Budapest XIII. kerület</v>
      </c>
      <c r="F40" s="2">
        <f t="shared" ca="1" si="1"/>
        <v>8</v>
      </c>
      <c r="G40" s="2" t="str">
        <f ca="1">IFERROR(__xludf.DUMMYFUNCTION("""COMPUTED_VALUE"""),"Alföldi ASzC Bedő Albert Erdészeti Technikum, Szakképző Iskola és Kollégium")</f>
        <v>Alföldi ASzC Bedő Albert Erdészeti Technikum, Szakképző Iskola és Kollégium</v>
      </c>
      <c r="H40" s="2">
        <f ca="1">IFERROR(__xludf.DUMMYFUNCTION("""COMPUTED_VALUE"""),0)</f>
        <v>0</v>
      </c>
      <c r="I40" s="2">
        <f ca="1">IFERROR(__xludf.DUMMYFUNCTION("""COMPUTED_VALUE"""),1)</f>
        <v>1</v>
      </c>
      <c r="J40" s="2" t="str">
        <f ca="1">IF(G40&lt;&gt;"", VLOOKUP(G40,[1]Nevezések!I:J,2,FALSE),"")</f>
        <v>Ásotthalom</v>
      </c>
      <c r="L40" s="4" t="str">
        <f ca="1">IFERROR(__xludf.DUMMYFUNCTION("""COMPUTED_VALUE"""),"Rákóczifalvai II. Rákóczi Ferenc Általános Iskola és Alapfokú Művészeti Iskola")</f>
        <v>Rákóczifalvai II. Rákóczi Ferenc Általános Iskola és Alapfokú Művészeti Iskola</v>
      </c>
      <c r="M40" s="6">
        <f ca="1">IF( ISERROR(SUMIF([1]Nevezések!I:I,L40,[1]Nevezések!AD:AD)),0,SUMIF([1]Nevezések!I:I,L40,[1]Nevezések!AD:AD))</f>
        <v>0</v>
      </c>
      <c r="N40" s="6">
        <f ca="1">IF( ISERROR(SUMIF([1]Nevezések!I:I,L40,[1]Nevezések!AE:AE)),0,SUMIF([1]Nevezések!I:I,L40,[1]Nevezések!AE:AE))</f>
        <v>0</v>
      </c>
      <c r="O40" s="4"/>
    </row>
    <row r="41" spans="1:15" x14ac:dyDescent="0.3">
      <c r="A41" s="2">
        <f t="shared" ca="1" si="0"/>
        <v>10</v>
      </c>
      <c r="B41" s="2" t="str">
        <f ca="1">IFERROR(__xludf.DUMMYFUNCTION("""COMPUTED_VALUE"""),"Németh László Gimnázium")</f>
        <v>Németh László Gimnázium</v>
      </c>
      <c r="C41" s="2">
        <f ca="1">IFERROR(__xludf.DUMMYFUNCTION("""COMPUTED_VALUE"""),2)</f>
        <v>2</v>
      </c>
      <c r="D41" s="2" t="str">
        <f ca="1">IF(B41&lt;&gt;"", VLOOKUP(B41,[1]Nevezések!I:J,2,FALSE),"")</f>
        <v>Budapest XIII. kerület</v>
      </c>
      <c r="F41" s="2" t="str">
        <f t="shared" si="1"/>
        <v/>
      </c>
      <c r="J41" s="2" t="str">
        <f>IF(G41&lt;&gt;"", VLOOKUP(G41,[1]Nevezések!I:J,2,FALSE),"")</f>
        <v/>
      </c>
      <c r="L41" s="4" t="str">
        <f ca="1">IFERROR(__xludf.DUMMYFUNCTION("""COMPUTED_VALUE"""),"Nyíregyházi Móricz Zsigmond Általános Iskola")</f>
        <v>Nyíregyházi Móricz Zsigmond Általános Iskola</v>
      </c>
      <c r="M41" s="6">
        <f ca="1">IF( ISERROR(SUMIF([1]Nevezések!I:I,L41,[1]Nevezések!AD:AD)),0,SUMIF([1]Nevezések!I:I,L41,[1]Nevezések!AD:AD))</f>
        <v>1</v>
      </c>
      <c r="N41" s="6">
        <f ca="1">IF( ISERROR(SUMIF([1]Nevezések!I:I,L41,[1]Nevezések!AE:AE)),0,SUMIF([1]Nevezések!I:I,L41,[1]Nevezések!AE:AE))</f>
        <v>0</v>
      </c>
      <c r="O41" s="4"/>
    </row>
    <row r="42" spans="1:15" x14ac:dyDescent="0.3">
      <c r="A42" s="2">
        <f t="shared" ca="1" si="0"/>
        <v>10</v>
      </c>
      <c r="B42" s="2" t="str">
        <f ca="1">IFERROR(__xludf.DUMMYFUNCTION("""COMPUTED_VALUE"""),"Szent Gellért Katolikus Általános Iskola és Gimnázium")</f>
        <v>Szent Gellért Katolikus Általános Iskola és Gimnázium</v>
      </c>
      <c r="C42" s="2">
        <f ca="1">IFERROR(__xludf.DUMMYFUNCTION("""COMPUTED_VALUE"""),2)</f>
        <v>2</v>
      </c>
      <c r="D42" s="2" t="str">
        <f ca="1">IF(B42&lt;&gt;"", VLOOKUP(B42,[1]Nevezések!I:J,2,FALSE),"")</f>
        <v>Budapest I. kerület</v>
      </c>
      <c r="F42" s="2" t="str">
        <f t="shared" si="1"/>
        <v/>
      </c>
      <c r="J42" s="2" t="str">
        <f>IF(G42&lt;&gt;"", VLOOKUP(G42,[1]Nevezések!I:J,2,FALSE),"")</f>
        <v/>
      </c>
      <c r="L42" s="4" t="str">
        <f ca="1">IFERROR(__xludf.DUMMYFUNCTION("""COMPUTED_VALUE"""),"Kaposvári Kodály Zoltán Központi Általános Iskola")</f>
        <v>Kaposvári Kodály Zoltán Központi Általános Iskola</v>
      </c>
      <c r="M42" s="6">
        <f ca="1">IF( ISERROR(SUMIF([1]Nevezések!I:I,L42,[1]Nevezések!AD:AD)),0,SUMIF([1]Nevezések!I:I,L42,[1]Nevezések!AD:AD))</f>
        <v>4</v>
      </c>
      <c r="N42" s="6">
        <f ca="1">IF( ISERROR(SUMIF([1]Nevezések!I:I,L42,[1]Nevezések!AE:AE)),0,SUMIF([1]Nevezések!I:I,L42,[1]Nevezések!AE:AE))</f>
        <v>0</v>
      </c>
      <c r="O42" s="4"/>
    </row>
    <row r="43" spans="1:15" x14ac:dyDescent="0.3">
      <c r="A43" s="2">
        <f t="shared" ca="1" si="0"/>
        <v>10</v>
      </c>
      <c r="B43" s="2" t="str">
        <f ca="1">IFERROR(__xludf.DUMMYFUNCTION("""COMPUTED_VALUE"""),"Békéscsabai Belvárosi Általános Iskola és Gimnázium")</f>
        <v>Békéscsabai Belvárosi Általános Iskola és Gimnázium</v>
      </c>
      <c r="C43" s="2">
        <f ca="1">IFERROR(__xludf.DUMMYFUNCTION("""COMPUTED_VALUE"""),2)</f>
        <v>2</v>
      </c>
      <c r="D43" s="2" t="str">
        <f ca="1">IF(B43&lt;&gt;"", VLOOKUP(B43,[1]Nevezések!I:J,2,FALSE),"")</f>
        <v>Békéscsaba</v>
      </c>
      <c r="F43" s="2" t="str">
        <f t="shared" si="1"/>
        <v/>
      </c>
      <c r="J43" s="2" t="str">
        <f>IF(G43&lt;&gt;"", VLOOKUP(G43,[1]Nevezések!I:J,2,FALSE),"")</f>
        <v/>
      </c>
      <c r="L43" s="4" t="str">
        <f ca="1">IFERROR(__xludf.DUMMYFUNCTION("""COMPUTED_VALUE"""),"Bodajki Általános Iskola")</f>
        <v>Bodajki Általános Iskola</v>
      </c>
      <c r="M43" s="6">
        <f ca="1">IF( ISERROR(SUMIF([1]Nevezések!I:I,L43,[1]Nevezések!AD:AD)),0,SUMIF([1]Nevezések!I:I,L43,[1]Nevezések!AD:AD))</f>
        <v>0</v>
      </c>
      <c r="N43" s="6">
        <f ca="1">IF( ISERROR(SUMIF([1]Nevezések!I:I,L43,[1]Nevezések!AE:AE)),0,SUMIF([1]Nevezések!I:I,L43,[1]Nevezések!AE:AE))</f>
        <v>0</v>
      </c>
      <c r="O43" s="4"/>
    </row>
    <row r="44" spans="1:15" x14ac:dyDescent="0.3">
      <c r="A44" s="2">
        <f t="shared" ca="1" si="0"/>
        <v>10</v>
      </c>
      <c r="B44" s="2" t="str">
        <f ca="1">IFERROR(__xludf.DUMMYFUNCTION("""COMPUTED_VALUE"""),"Budapest XX. Kerületi Kossuth Lajos Gimnázium")</f>
        <v>Budapest XX. Kerületi Kossuth Lajos Gimnázium</v>
      </c>
      <c r="C44" s="2">
        <f ca="1">IFERROR(__xludf.DUMMYFUNCTION("""COMPUTED_VALUE"""),2)</f>
        <v>2</v>
      </c>
      <c r="D44" s="2" t="str">
        <f ca="1">IF(B44&lt;&gt;"", VLOOKUP(B44,[1]Nevezések!I:J,2,FALSE),"")</f>
        <v>Budapest XX. kerület</v>
      </c>
      <c r="F44" s="2" t="str">
        <f t="shared" si="1"/>
        <v/>
      </c>
      <c r="J44" s="2" t="str">
        <f>IF(G44&lt;&gt;"", VLOOKUP(G44,[1]Nevezések!I:J,2,FALSE),"")</f>
        <v/>
      </c>
      <c r="L44" s="4" t="str">
        <f ca="1">IFERROR(__xludf.DUMMYFUNCTION("""COMPUTED_VALUE"""),"Nagyboldogasszony Római Katolikus Gimnázium, Általános Iskola és Alapfokú Művészeti Iskola")</f>
        <v>Nagyboldogasszony Római Katolikus Gimnázium, Általános Iskola és Alapfokú Művészeti Iskola</v>
      </c>
      <c r="M44" s="6">
        <f ca="1">IF( ISERROR(SUMIF([1]Nevezések!I:I,L44,[1]Nevezések!AD:AD)),0,SUMIF([1]Nevezések!I:I,L44,[1]Nevezések!AD:AD))</f>
        <v>1</v>
      </c>
      <c r="N44" s="6">
        <f ca="1">IF( ISERROR(SUMIF([1]Nevezések!I:I,L44,[1]Nevezések!AE:AE)),0,SUMIF([1]Nevezések!I:I,L44,[1]Nevezések!AE:AE))</f>
        <v>0</v>
      </c>
      <c r="O44" s="4"/>
    </row>
    <row r="45" spans="1:15" x14ac:dyDescent="0.3">
      <c r="A45" s="2">
        <f t="shared" ca="1" si="0"/>
        <v>10</v>
      </c>
      <c r="B45" s="2" t="str">
        <f ca="1">IFERROR(__xludf.DUMMYFUNCTION("""COMPUTED_VALUE"""),"Bethlen Gábor Általános Iskola és Gimnázium")</f>
        <v>Bethlen Gábor Általános Iskola és Gimnázium</v>
      </c>
      <c r="C45" s="2">
        <f ca="1">IFERROR(__xludf.DUMMYFUNCTION("""COMPUTED_VALUE"""),2)</f>
        <v>2</v>
      </c>
      <c r="D45" s="2" t="str">
        <f ca="1">IF(B45&lt;&gt;"", VLOOKUP(B45,[1]Nevezések!I:J,2,FALSE),"")</f>
        <v>Budapest XI. kerület</v>
      </c>
      <c r="F45" s="2" t="str">
        <f t="shared" si="1"/>
        <v/>
      </c>
      <c r="J45" s="2" t="str">
        <f>IF(G45&lt;&gt;"", VLOOKUP(G45,[1]Nevezések!I:J,2,FALSE),"")</f>
        <v/>
      </c>
      <c r="L45" s="4" t="str">
        <f ca="1">IFERROR(__xludf.DUMMYFUNCTION("""COMPUTED_VALUE"""),"Lilla Téri Általános Iskola")</f>
        <v>Lilla Téri Általános Iskola</v>
      </c>
      <c r="M45" s="6">
        <f ca="1">IF( ISERROR(SUMIF([1]Nevezések!I:I,L45,[1]Nevezések!AD:AD)),0,SUMIF([1]Nevezések!I:I,L45,[1]Nevezések!AD:AD))</f>
        <v>2</v>
      </c>
      <c r="N45" s="6">
        <f ca="1">IF( ISERROR(SUMIF([1]Nevezések!I:I,L45,[1]Nevezések!AE:AE)),0,SUMIF([1]Nevezések!I:I,L45,[1]Nevezések!AE:AE))</f>
        <v>0</v>
      </c>
      <c r="O45" s="4"/>
    </row>
    <row r="46" spans="1:15" x14ac:dyDescent="0.3">
      <c r="A46" s="2">
        <f t="shared" ca="1" si="0"/>
        <v>10</v>
      </c>
      <c r="B46" s="2" t="str">
        <f ca="1">IFERROR(__xludf.DUMMYFUNCTION("""COMPUTED_VALUE"""),"Monori Ady Úti Általános Iskola")</f>
        <v>Monori Ady Úti Általános Iskola</v>
      </c>
      <c r="C46" s="2">
        <f ca="1">IFERROR(__xludf.DUMMYFUNCTION("""COMPUTED_VALUE"""),2)</f>
        <v>2</v>
      </c>
      <c r="D46" s="2" t="str">
        <f ca="1">IF(B46&lt;&gt;"", VLOOKUP(B46,[1]Nevezések!I:J,2,FALSE),"")</f>
        <v>Monor</v>
      </c>
      <c r="F46" s="2" t="str">
        <f t="shared" si="1"/>
        <v/>
      </c>
      <c r="J46" s="2" t="str">
        <f>IF(G46&lt;&gt;"", VLOOKUP(G46,[1]Nevezések!I:J,2,FALSE),"")</f>
        <v/>
      </c>
      <c r="L46" s="4" t="str">
        <f ca="1">IFERROR(__xludf.DUMMYFUNCTION("""COMPUTED_VALUE"""),"Kodály Zoltán Magyar Kórusiskola Katolikus Általános Iskola, Gimnázium, Alapfokú Művészeti Iskola és Szakgimnázium")</f>
        <v>Kodály Zoltán Magyar Kórusiskola Katolikus Általános Iskola, Gimnázium, Alapfokú Művészeti Iskola és Szakgimnázium</v>
      </c>
      <c r="M46" s="6">
        <f ca="1">IF( ISERROR(SUMIF([1]Nevezések!I:I,L46,[1]Nevezések!AD:AD)),0,SUMIF([1]Nevezések!I:I,L46,[1]Nevezések!AD:AD))</f>
        <v>0</v>
      </c>
      <c r="N46" s="6">
        <f ca="1">IF( ISERROR(SUMIF([1]Nevezések!I:I,L46,[1]Nevezések!AE:AE)),0,SUMIF([1]Nevezések!I:I,L46,[1]Nevezések!AE:AE))</f>
        <v>0</v>
      </c>
      <c r="O46" s="4"/>
    </row>
    <row r="47" spans="1:15" x14ac:dyDescent="0.3">
      <c r="A47" s="2">
        <f t="shared" ca="1" si="0"/>
        <v>10</v>
      </c>
      <c r="B47" s="2" t="str">
        <f ca="1">IFERROR(__xludf.DUMMYFUNCTION("""COMPUTED_VALUE"""),"Gedói Általános Iskola és Alapfokú Művészeti Iskola")</f>
        <v>Gedói Általános Iskola és Alapfokú Művészeti Iskola</v>
      </c>
      <c r="C47" s="2">
        <f ca="1">IFERROR(__xludf.DUMMYFUNCTION("""COMPUTED_VALUE"""),2)</f>
        <v>2</v>
      </c>
      <c r="D47" s="2" t="str">
        <f ca="1">IF(B47&lt;&gt;"", VLOOKUP(B47,[1]Nevezések!I:J,2,FALSE),"")</f>
        <v>Szeged</v>
      </c>
      <c r="F47" s="2" t="str">
        <f t="shared" si="1"/>
        <v/>
      </c>
      <c r="J47" s="2" t="str">
        <f>IF(G47&lt;&gt;"", VLOOKUP(G47,[1]Nevezések!I:J,2,FALSE),"")</f>
        <v/>
      </c>
      <c r="L47" s="4" t="str">
        <f ca="1">IFERROR(__xludf.DUMMYFUNCTION("""COMPUTED_VALUE"""),"Nyíregyházi Kodály Zoltán Általános Iskola")</f>
        <v>Nyíregyházi Kodály Zoltán Általános Iskola</v>
      </c>
      <c r="M47" s="6">
        <f ca="1">IF( ISERROR(SUMIF([1]Nevezések!I:I,L47,[1]Nevezések!AD:AD)),0,SUMIF([1]Nevezések!I:I,L47,[1]Nevezések!AD:AD))</f>
        <v>3</v>
      </c>
      <c r="N47" s="6">
        <f ca="1">IF( ISERROR(SUMIF([1]Nevezések!I:I,L47,[1]Nevezések!AE:AE)),0,SUMIF([1]Nevezések!I:I,L47,[1]Nevezések!AE:AE))</f>
        <v>0</v>
      </c>
      <c r="O47" s="4"/>
    </row>
    <row r="48" spans="1:15" x14ac:dyDescent="0.3">
      <c r="A48" s="2">
        <f t="shared" ca="1" si="0"/>
        <v>10</v>
      </c>
      <c r="B48" s="2" t="str">
        <f ca="1">IFERROR(__xludf.DUMMYFUNCTION("""COMPUTED_VALUE"""),"Székesfehérvári Kossuth Lajos Általános Iskola")</f>
        <v>Székesfehérvári Kossuth Lajos Általános Iskola</v>
      </c>
      <c r="C48" s="2">
        <f ca="1">IFERROR(__xludf.DUMMYFUNCTION("""COMPUTED_VALUE"""),2)</f>
        <v>2</v>
      </c>
      <c r="D48" s="2" t="str">
        <f ca="1">IF(B48&lt;&gt;"", VLOOKUP(B48,[1]Nevezések!I:J,2,FALSE),"")</f>
        <v>Székesfehérvár</v>
      </c>
      <c r="F48" s="2" t="str">
        <f t="shared" si="1"/>
        <v/>
      </c>
      <c r="J48" s="2" t="str">
        <f>IF(G48&lt;&gt;"", VLOOKUP(G48,[1]Nevezések!I:J,2,FALSE),"")</f>
        <v/>
      </c>
      <c r="L48" s="4" t="str">
        <f ca="1">IFERROR(__xludf.DUMMYFUNCTION("""COMPUTED_VALUE"""),"Színi Károly Magyar-Angol Két Tanítási Nyelvű Általános Iskola")</f>
        <v>Színi Károly Magyar-Angol Két Tanítási Nyelvű Általános Iskola</v>
      </c>
      <c r="M48" s="6">
        <f ca="1">IF( ISERROR(SUMIF([1]Nevezések!I:I,L48,[1]Nevezések!AD:AD)),0,SUMIF([1]Nevezések!I:I,L48,[1]Nevezések!AD:AD))</f>
        <v>0</v>
      </c>
      <c r="N48" s="6">
        <f ca="1">IF( ISERROR(SUMIF([1]Nevezések!I:I,L48,[1]Nevezések!AE:AE)),0,SUMIF([1]Nevezések!I:I,L48,[1]Nevezések!AE:AE))</f>
        <v>0</v>
      </c>
      <c r="O48" s="4"/>
    </row>
    <row r="49" spans="1:20" x14ac:dyDescent="0.3">
      <c r="A49" s="2">
        <f t="shared" ca="1" si="0"/>
        <v>11</v>
      </c>
      <c r="B49" s="2" t="str">
        <f ca="1">IFERROR(__xludf.DUMMYFUNCTION("""COMPUTED_VALUE"""),"Tiszateleki Hunyadi Mátyás Általános Iskola")</f>
        <v>Tiszateleki Hunyadi Mátyás Általános Iskola</v>
      </c>
      <c r="C49" s="2">
        <f ca="1">IFERROR(__xludf.DUMMYFUNCTION("""COMPUTED_VALUE"""),1)</f>
        <v>1</v>
      </c>
      <c r="D49" s="2" t="str">
        <f ca="1">IF(B49&lt;&gt;"", VLOOKUP(B49,[1]Nevezések!I:J,2,FALSE),"")</f>
        <v>Tiszatelek</v>
      </c>
      <c r="F49" s="2" t="str">
        <f t="shared" si="1"/>
        <v/>
      </c>
      <c r="J49" s="2" t="str">
        <f>IF(G49&lt;&gt;"", VLOOKUP(G49,[1]Nevezések!I:J,2,FALSE),"")</f>
        <v/>
      </c>
      <c r="L49" s="4" t="str">
        <f ca="1">IFERROR(__xludf.DUMMYFUNCTION("""COMPUTED_VALUE"""),"Soproni Gárdonyi Géza Általános Iskola")</f>
        <v>Soproni Gárdonyi Géza Általános Iskola</v>
      </c>
      <c r="M49" s="6">
        <f ca="1">IF( ISERROR(SUMIF([1]Nevezések!I:I,L49,[1]Nevezések!AD:AD)),0,SUMIF([1]Nevezések!I:I,L49,[1]Nevezések!AD:AD))</f>
        <v>2</v>
      </c>
      <c r="N49" s="6">
        <f ca="1">IF( ISERROR(SUMIF([1]Nevezések!I:I,L49,[1]Nevezések!AE:AE)),0,SUMIF([1]Nevezések!I:I,L49,[1]Nevezések!AE:AE))</f>
        <v>0</v>
      </c>
      <c r="O49" s="4"/>
    </row>
    <row r="50" spans="1:20" x14ac:dyDescent="0.3">
      <c r="A50" s="2">
        <f t="shared" ca="1" si="0"/>
        <v>11</v>
      </c>
      <c r="B50" s="2" t="str">
        <f ca="1">IFERROR(__xludf.DUMMYFUNCTION("""COMPUTED_VALUE"""),"Apponyi Albert Általános Iskola")</f>
        <v>Apponyi Albert Általános Iskola</v>
      </c>
      <c r="C50" s="2">
        <f ca="1">IFERROR(__xludf.DUMMYFUNCTION("""COMPUTED_VALUE"""),1)</f>
        <v>1</v>
      </c>
      <c r="D50" s="2" t="str">
        <f ca="1">IF(B50&lt;&gt;"", VLOOKUP(B50,[1]Nevezések!I:J,2,FALSE),"")</f>
        <v>Gencsapáti</v>
      </c>
      <c r="F50" s="2" t="str">
        <f t="shared" si="1"/>
        <v/>
      </c>
      <c r="J50" s="2" t="str">
        <f>IF(G50&lt;&gt;"", VLOOKUP(G50,[1]Nevezések!I:J,2,FALSE),"")</f>
        <v/>
      </c>
      <c r="L50" s="4" t="str">
        <f ca="1">IFERROR(__xludf.DUMMYFUNCTION("""COMPUTED_VALUE"""),"Nyíregyházi Bem József Általános Iskola")</f>
        <v>Nyíregyházi Bem József Általános Iskola</v>
      </c>
      <c r="M50" s="6">
        <f ca="1">IF( ISERROR(SUMIF([1]Nevezések!I:I,L50,[1]Nevezések!AD:AD)),0,SUMIF([1]Nevezések!I:I,L50,[1]Nevezések!AD:AD))</f>
        <v>1</v>
      </c>
      <c r="N50" s="6">
        <f ca="1">IF( ISERROR(SUMIF([1]Nevezések!I:I,L50,[1]Nevezések!AE:AE)),0,SUMIF([1]Nevezések!I:I,L50,[1]Nevezések!AE:AE))</f>
        <v>0</v>
      </c>
      <c r="O50" s="4"/>
    </row>
    <row r="51" spans="1:20" x14ac:dyDescent="0.3">
      <c r="A51" s="2">
        <f t="shared" ca="1" si="0"/>
        <v>11</v>
      </c>
      <c r="B51" s="2" t="str">
        <f ca="1">IFERROR(__xludf.DUMMYFUNCTION("""COMPUTED_VALUE"""),"Tapolcai Bárdos Lajos Általános Iskola")</f>
        <v>Tapolcai Bárdos Lajos Általános Iskola</v>
      </c>
      <c r="C51" s="2">
        <f ca="1">IFERROR(__xludf.DUMMYFUNCTION("""COMPUTED_VALUE"""),1)</f>
        <v>1</v>
      </c>
      <c r="D51" s="2" t="str">
        <f ca="1">IF(B51&lt;&gt;"", VLOOKUP(B51,[1]Nevezések!I:J,2,FALSE),"")</f>
        <v>Tapolca</v>
      </c>
      <c r="F51" s="2" t="str">
        <f t="shared" si="1"/>
        <v/>
      </c>
      <c r="J51" s="2" t="str">
        <f>IF(G51&lt;&gt;"", VLOOKUP(G51,[1]Nevezések!I:J,2,FALSE),"")</f>
        <v/>
      </c>
      <c r="L51" s="4" t="str">
        <f ca="1">IFERROR(__xludf.DUMMYFUNCTION("""COMPUTED_VALUE"""),"Móri Dr. Zimmermann Ágoston Magyar-Angol Két Tanítási Nyelvű Általános Iskola")</f>
        <v>Móri Dr. Zimmermann Ágoston Magyar-Angol Két Tanítási Nyelvű Általános Iskola</v>
      </c>
      <c r="M51" s="6">
        <f ca="1">IF( ISERROR(SUMIF([1]Nevezések!I:I,L51,[1]Nevezések!AD:AD)),0,SUMIF([1]Nevezések!I:I,L51,[1]Nevezések!AD:AD))</f>
        <v>6</v>
      </c>
      <c r="N51" s="6">
        <f ca="1">IF( ISERROR(SUMIF([1]Nevezések!I:I,L51,[1]Nevezések!AE:AE)),0,SUMIF([1]Nevezések!I:I,L51,[1]Nevezések!AE:AE))</f>
        <v>0</v>
      </c>
      <c r="O51" s="4"/>
    </row>
    <row r="52" spans="1:20" x14ac:dyDescent="0.3">
      <c r="A52" s="2">
        <f t="shared" ca="1" si="0"/>
        <v>11</v>
      </c>
      <c r="B52" s="2" t="str">
        <f ca="1">IFERROR(__xludf.DUMMYFUNCTION("""COMPUTED_VALUE"""),"Pápai Weöres Sándor Általános Iskola")</f>
        <v>Pápai Weöres Sándor Általános Iskola</v>
      </c>
      <c r="C52" s="2">
        <f ca="1">IFERROR(__xludf.DUMMYFUNCTION("""COMPUTED_VALUE"""),1)</f>
        <v>1</v>
      </c>
      <c r="D52" s="2" t="str">
        <f ca="1">IF(B52&lt;&gt;"", VLOOKUP(B52,[1]Nevezések!I:J,2,FALSE),"")</f>
        <v>Pápa</v>
      </c>
      <c r="F52" s="2" t="str">
        <f t="shared" si="1"/>
        <v/>
      </c>
      <c r="J52" s="2" t="str">
        <f>IF(G52&lt;&gt;"", VLOOKUP(G52,[1]Nevezések!I:J,2,FALSE),"")</f>
        <v/>
      </c>
      <c r="L52" s="4" t="str">
        <f ca="1">IFERROR(__xludf.DUMMYFUNCTION("""COMPUTED_VALUE"""),"Géza Fejedelem Református Általános Iskola, Óvoda és Bölcsőde")</f>
        <v>Géza Fejedelem Református Általános Iskola, Óvoda és Bölcsőde</v>
      </c>
      <c r="M52" s="6">
        <f ca="1">IF( ISERROR(SUMIF([1]Nevezések!I:I,L52,[1]Nevezések!AD:AD)),0,SUMIF([1]Nevezések!I:I,L52,[1]Nevezések!AD:AD))</f>
        <v>0</v>
      </c>
      <c r="N52" s="6">
        <f ca="1">IF( ISERROR(SUMIF([1]Nevezések!I:I,L52,[1]Nevezések!AE:AE)),0,SUMIF([1]Nevezések!I:I,L52,[1]Nevezések!AE:AE))</f>
        <v>0</v>
      </c>
      <c r="O52" s="4"/>
      <c r="P52" s="4"/>
      <c r="Q52" s="4"/>
      <c r="R52" s="4"/>
      <c r="S52" s="4"/>
      <c r="T52" s="4"/>
    </row>
    <row r="53" spans="1:20" x14ac:dyDescent="0.3">
      <c r="A53" s="2">
        <f t="shared" ca="1" si="0"/>
        <v>11</v>
      </c>
      <c r="B53" s="2" t="str">
        <f ca="1">IFERROR(__xludf.DUMMYFUNCTION("""COMPUTED_VALUE"""),"Szeberényi Gusztáv Adolf Evangélikus Gimnázium, Technikum, Szakgimnázium, Általános Iskola, Óvoda, Alapfokú Művészeti Iskola és Kollégium")</f>
        <v>Szeberényi Gusztáv Adolf Evangélikus Gimnázium, Technikum, Szakgimnázium, Általános Iskola, Óvoda, Alapfokú Művészeti Iskola és Kollégium</v>
      </c>
      <c r="C53" s="2">
        <f ca="1">IFERROR(__xludf.DUMMYFUNCTION("""COMPUTED_VALUE"""),1)</f>
        <v>1</v>
      </c>
      <c r="D53" s="2" t="str">
        <f ca="1">IF(B53&lt;&gt;"", VLOOKUP(B53,[1]Nevezések!I:J,2,FALSE),"")</f>
        <v>Békéscsaba</v>
      </c>
      <c r="F53" s="2" t="str">
        <f t="shared" si="1"/>
        <v/>
      </c>
      <c r="J53" s="2" t="str">
        <f>IF(G53&lt;&gt;"", VLOOKUP(G53,[1]Nevezések!I:J,2,FALSE),"")</f>
        <v/>
      </c>
      <c r="L53" s="4" t="str">
        <f ca="1">IFERROR(__xludf.DUMMYFUNCTION("""COMPUTED_VALUE"""),"Zagyvarékasi Damjanich János Általános Iskola")</f>
        <v>Zagyvarékasi Damjanich János Általános Iskola</v>
      </c>
      <c r="M53" s="6">
        <f ca="1">IF( ISERROR(SUMIF([1]Nevezések!I:I,L53,[1]Nevezések!AD:AD)),0,SUMIF([1]Nevezések!I:I,L53,[1]Nevezések!AD:AD))</f>
        <v>4</v>
      </c>
      <c r="N53" s="6">
        <f ca="1">IF( ISERROR(SUMIF([1]Nevezések!I:I,L53,[1]Nevezések!AE:AE)),0,SUMIF([1]Nevezések!I:I,L53,[1]Nevezések!AE:AE))</f>
        <v>0</v>
      </c>
      <c r="O53" s="4"/>
      <c r="P53" s="4"/>
      <c r="Q53" s="4"/>
      <c r="R53" s="4"/>
      <c r="S53" s="4"/>
      <c r="T53" s="4"/>
    </row>
    <row r="54" spans="1:20" x14ac:dyDescent="0.3">
      <c r="A54" s="2">
        <f t="shared" ca="1" si="0"/>
        <v>11</v>
      </c>
      <c r="B54" s="2" t="str">
        <f ca="1">IFERROR(__xludf.DUMMYFUNCTION("""COMPUTED_VALUE"""),"Nyíregyházi Móricz Zsigmond Általános Iskola")</f>
        <v>Nyíregyházi Móricz Zsigmond Általános Iskola</v>
      </c>
      <c r="C54" s="2">
        <f ca="1">IFERROR(__xludf.DUMMYFUNCTION("""COMPUTED_VALUE"""),1)</f>
        <v>1</v>
      </c>
      <c r="D54" s="2" t="str">
        <f ca="1">IF(B54&lt;&gt;"", VLOOKUP(B54,[1]Nevezések!I:J,2,FALSE),"")</f>
        <v>Nyíregyháza</v>
      </c>
      <c r="F54" s="2" t="str">
        <f t="shared" si="1"/>
        <v/>
      </c>
      <c r="J54" s="2" t="str">
        <f>IF(G54&lt;&gt;"", VLOOKUP(G54,[1]Nevezések!I:J,2,FALSE),"")</f>
        <v/>
      </c>
      <c r="L54" s="4" t="str">
        <f ca="1">IFERROR(__xludf.DUMMYFUNCTION("""COMPUTED_VALUE"""),"Szent Imre Katolikus Gimnázium, Két Tanítási Nyelvű Általános Iskola, Kollégium, Óvoda és Alapfokú Művészeti Iskola")</f>
        <v>Szent Imre Katolikus Gimnázium, Két Tanítási Nyelvű Általános Iskola, Kollégium, Óvoda és Alapfokú Művészeti Iskola</v>
      </c>
      <c r="M54" s="6">
        <f ca="1">IF( ISERROR(SUMIF([1]Nevezések!I:I,L54,[1]Nevezések!AD:AD)),0,SUMIF([1]Nevezések!I:I,L54,[1]Nevezések!AD:AD))</f>
        <v>0</v>
      </c>
      <c r="N54" s="6">
        <f ca="1">IF( ISERROR(SUMIF([1]Nevezések!I:I,L54,[1]Nevezések!AE:AE)),0,SUMIF([1]Nevezések!I:I,L54,[1]Nevezések!AE:AE))</f>
        <v>0</v>
      </c>
      <c r="O54" s="4"/>
      <c r="P54" s="4"/>
      <c r="Q54" s="4"/>
      <c r="R54" s="4"/>
      <c r="S54" s="4"/>
      <c r="T54" s="4"/>
    </row>
    <row r="55" spans="1:20" x14ac:dyDescent="0.3">
      <c r="A55" s="2">
        <f t="shared" ca="1" si="0"/>
        <v>11</v>
      </c>
      <c r="B55" s="2" t="str">
        <f ca="1">IFERROR(__xludf.DUMMYFUNCTION("""COMPUTED_VALUE"""),"Nagyboldogasszony Római Katolikus Gimnázium, Általános Iskola és Alapfokú Művészeti Iskola")</f>
        <v>Nagyboldogasszony Római Katolikus Gimnázium, Általános Iskola és Alapfokú Művészeti Iskola</v>
      </c>
      <c r="C55" s="2">
        <f ca="1">IFERROR(__xludf.DUMMYFUNCTION("""COMPUTED_VALUE"""),1)</f>
        <v>1</v>
      </c>
      <c r="D55" s="2" t="str">
        <f ca="1">IF(B55&lt;&gt;"", VLOOKUP(B55,[1]Nevezések!I:J,2,FALSE),"")</f>
        <v>Kaposvár</v>
      </c>
      <c r="F55" s="2" t="str">
        <f t="shared" si="1"/>
        <v/>
      </c>
      <c r="J55" s="2" t="str">
        <f>IF(G55&lt;&gt;"", VLOOKUP(G55,[1]Nevezések!I:J,2,FALSE),"")</f>
        <v/>
      </c>
      <c r="L55" s="4" t="str">
        <f ca="1">IFERROR(__xludf.DUMMYFUNCTION("""COMPUTED_VALUE"""),"Móri Radnóti Miklós Általános Iskola")</f>
        <v>Móri Radnóti Miklós Általános Iskola</v>
      </c>
      <c r="M55" s="6">
        <f ca="1">IF( ISERROR(SUMIF([1]Nevezések!I:I,L55,[1]Nevezések!AD:AD)),0,SUMIF([1]Nevezések!I:I,L55,[1]Nevezések!AD:AD))</f>
        <v>10</v>
      </c>
      <c r="N55" s="6">
        <f ca="1">IF( ISERROR(SUMIF([1]Nevezések!I:I,L55,[1]Nevezések!AE:AE)),0,SUMIF([1]Nevezések!I:I,L55,[1]Nevezések!AE:AE))</f>
        <v>0</v>
      </c>
      <c r="O55" s="4"/>
      <c r="P55" s="4"/>
      <c r="Q55" s="4"/>
      <c r="R55" s="4"/>
      <c r="S55" s="4"/>
      <c r="T55" s="4"/>
    </row>
    <row r="56" spans="1:20" x14ac:dyDescent="0.3">
      <c r="A56" s="2">
        <f t="shared" ca="1" si="0"/>
        <v>11</v>
      </c>
      <c r="B56" s="2" t="str">
        <f ca="1">IFERROR(__xludf.DUMMYFUNCTION("""COMPUTED_VALUE"""),"Nyíregyházi Bem József Általános Iskola")</f>
        <v>Nyíregyházi Bem József Általános Iskola</v>
      </c>
      <c r="C56" s="2">
        <f ca="1">IFERROR(__xludf.DUMMYFUNCTION("""COMPUTED_VALUE"""),1)</f>
        <v>1</v>
      </c>
      <c r="D56" s="2" t="str">
        <f ca="1">IF(B56&lt;&gt;"", VLOOKUP(B56,[1]Nevezések!I:J,2,FALSE),"")</f>
        <v>Nyíregyháza</v>
      </c>
      <c r="F56" s="2" t="str">
        <f t="shared" si="1"/>
        <v/>
      </c>
      <c r="J56" s="2" t="str">
        <f>IF(G56&lt;&gt;"", VLOOKUP(G56,[1]Nevezések!I:J,2,FALSE),"")</f>
        <v/>
      </c>
      <c r="L56" s="4" t="str">
        <f ca="1">IFERROR(__xludf.DUMMYFUNCTION("""COMPUTED_VALUE"""),"Kölcsey Ferenc Református Gyakorló Általános Iskola")</f>
        <v>Kölcsey Ferenc Református Gyakorló Általános Iskola</v>
      </c>
      <c r="M56" s="6">
        <f ca="1">IF( ISERROR(SUMIF([1]Nevezések!I:I,L56,[1]Nevezések!AD:AD)),0,SUMIF([1]Nevezések!I:I,L56,[1]Nevezések!AD:AD))</f>
        <v>0</v>
      </c>
      <c r="N56" s="6">
        <f ca="1">IF( ISERROR(SUMIF([1]Nevezések!I:I,L56,[1]Nevezések!AE:AE)),0,SUMIF([1]Nevezések!I:I,L56,[1]Nevezések!AE:AE))</f>
        <v>0</v>
      </c>
      <c r="O56" s="4"/>
      <c r="P56" s="4"/>
      <c r="Q56" s="4"/>
      <c r="R56" s="4"/>
      <c r="S56" s="4"/>
      <c r="T56" s="4"/>
    </row>
    <row r="57" spans="1:20" x14ac:dyDescent="0.3">
      <c r="A57" s="2">
        <f t="shared" ca="1" si="0"/>
        <v>11</v>
      </c>
      <c r="B57" s="2" t="str">
        <f ca="1">IFERROR(__xludf.DUMMYFUNCTION("""COMPUTED_VALUE"""),"Gyulai Implom József Általános Iskola")</f>
        <v>Gyulai Implom József Általános Iskola</v>
      </c>
      <c r="C57" s="2">
        <f ca="1">IFERROR(__xludf.DUMMYFUNCTION("""COMPUTED_VALUE"""),1)</f>
        <v>1</v>
      </c>
      <c r="D57" s="2" t="str">
        <f ca="1">IF(B57&lt;&gt;"", VLOOKUP(B57,[1]Nevezések!I:J,2,FALSE),"")</f>
        <v>Gyula</v>
      </c>
      <c r="F57" s="2" t="str">
        <f t="shared" si="1"/>
        <v/>
      </c>
      <c r="J57" s="2" t="str">
        <f>IF(G57&lt;&gt;"", VLOOKUP(G57,[1]Nevezések!I:J,2,FALSE),"")</f>
        <v/>
      </c>
      <c r="L57" s="4" t="str">
        <f ca="1">IFERROR(__xludf.DUMMYFUNCTION("""COMPUTED_VALUE"""),"Szent Pantaleimon Görögkatolikus Óvoda, Általános Iskola és Alapfokú Művészeti Iskola")</f>
        <v>Szent Pantaleimon Görögkatolikus Óvoda, Általános Iskola és Alapfokú Művészeti Iskola</v>
      </c>
      <c r="M57" s="6">
        <f ca="1">IF( ISERROR(SUMIF([1]Nevezések!I:I,L57,[1]Nevezések!AD:AD)),0,SUMIF([1]Nevezések!I:I,L57,[1]Nevezések!AD:AD))</f>
        <v>2</v>
      </c>
      <c r="N57" s="6">
        <f ca="1">IF( ISERROR(SUMIF([1]Nevezések!I:I,L57,[1]Nevezések!AE:AE)),0,SUMIF([1]Nevezések!I:I,L57,[1]Nevezések!AE:AE))</f>
        <v>0</v>
      </c>
      <c r="O57" s="4"/>
      <c r="P57" s="4"/>
      <c r="Q57" s="4"/>
      <c r="R57" s="4"/>
      <c r="S57" s="4"/>
      <c r="T57" s="4"/>
    </row>
    <row r="58" spans="1:20" x14ac:dyDescent="0.3">
      <c r="A58" s="2">
        <f t="shared" ca="1" si="0"/>
        <v>11</v>
      </c>
      <c r="B58" s="2" t="str">
        <f ca="1">IFERROR(__xludf.DUMMYFUNCTION("""COMPUTED_VALUE"""),"Szolnoki Kodály Zoltán Ének-zenei Általános Iskola és Néptánc Alapfokú Művészeti Iskola")</f>
        <v>Szolnoki Kodály Zoltán Ének-zenei Általános Iskola és Néptánc Alapfokú Művészeti Iskola</v>
      </c>
      <c r="C58" s="2">
        <f ca="1">IFERROR(__xludf.DUMMYFUNCTION("""COMPUTED_VALUE"""),1)</f>
        <v>1</v>
      </c>
      <c r="D58" s="2" t="str">
        <f ca="1">IF(B58&lt;&gt;"", VLOOKUP(B58,[1]Nevezések!I:J,2,FALSE),"")</f>
        <v>Szolnok</v>
      </c>
      <c r="F58" s="2" t="str">
        <f t="shared" si="1"/>
        <v/>
      </c>
      <c r="J58" s="2" t="str">
        <f>IF(G58&lt;&gt;"", VLOOKUP(G58,[1]Nevezések!I:J,2,FALSE),"")</f>
        <v/>
      </c>
      <c r="L58" s="4" t="str">
        <f ca="1">IFERROR(__xludf.DUMMYFUNCTION("""COMPUTED_VALUE"""),"Kodolányi János Gimnázium")</f>
        <v>Kodolányi János Gimnázium</v>
      </c>
      <c r="M58" s="6">
        <f ca="1">IF( ISERROR(SUMIF([1]Nevezések!I:I,L58,[1]Nevezések!AD:AD)),0,SUMIF([1]Nevezések!I:I,L58,[1]Nevezések!AD:AD))</f>
        <v>0</v>
      </c>
      <c r="N58" s="6">
        <f ca="1">IF( ISERROR(SUMIF([1]Nevezések!I:I,L58,[1]Nevezések!AE:AE)),0,SUMIF([1]Nevezések!I:I,L58,[1]Nevezések!AE:AE))</f>
        <v>0</v>
      </c>
      <c r="O58" s="4"/>
      <c r="P58" s="4"/>
      <c r="Q58" s="4"/>
      <c r="R58" s="4"/>
      <c r="S58" s="4"/>
      <c r="T58" s="4"/>
    </row>
    <row r="59" spans="1:20" x14ac:dyDescent="0.3">
      <c r="A59" s="2">
        <f t="shared" ca="1" si="0"/>
        <v>11</v>
      </c>
      <c r="B59" s="2" t="str">
        <f ca="1">IFERROR(__xludf.DUMMYFUNCTION("""COMPUTED_VALUE"""),"Szegedi Orczy István Általános Iskola")</f>
        <v>Szegedi Orczy István Általános Iskola</v>
      </c>
      <c r="C59" s="2">
        <f ca="1">IFERROR(__xludf.DUMMYFUNCTION("""COMPUTED_VALUE"""),1)</f>
        <v>1</v>
      </c>
      <c r="D59" s="2" t="str">
        <f ca="1">IF(B59&lt;&gt;"", VLOOKUP(B59,[1]Nevezések!I:J,2,FALSE),"")</f>
        <v>Szeged</v>
      </c>
      <c r="F59" s="2" t="str">
        <f t="shared" si="1"/>
        <v/>
      </c>
      <c r="J59" s="2" t="str">
        <f>IF(G59&lt;&gt;"", VLOOKUP(G59,[1]Nevezések!I:J,2,FALSE),"")</f>
        <v/>
      </c>
      <c r="L59" s="4" t="str">
        <f ca="1">IFERROR(__xludf.DUMMYFUNCTION("""COMPUTED_VALUE"""),"Megyeri Úti Általános Iskola")</f>
        <v>Megyeri Úti Általános Iskola</v>
      </c>
      <c r="M59" s="6">
        <f ca="1">IF( ISERROR(SUMIF([1]Nevezések!I:I,L59,[1]Nevezések!AD:AD)),0,SUMIF([1]Nevezések!I:I,L59,[1]Nevezések!AD:AD))</f>
        <v>0</v>
      </c>
      <c r="N59" s="6">
        <f ca="1">IF( ISERROR(SUMIF([1]Nevezések!I:I,L59,[1]Nevezések!AE:AE)),0,SUMIF([1]Nevezések!I:I,L59,[1]Nevezések!AE:AE))</f>
        <v>0</v>
      </c>
      <c r="O59" s="4"/>
      <c r="P59" s="4"/>
      <c r="Q59" s="4"/>
      <c r="R59" s="4"/>
      <c r="S59" s="4"/>
      <c r="T59" s="4"/>
    </row>
    <row r="60" spans="1:20" x14ac:dyDescent="0.3">
      <c r="A60" s="2">
        <f t="shared" ca="1" si="0"/>
        <v>11</v>
      </c>
      <c r="B60" s="2" t="str">
        <f ca="1">IFERROR(__xludf.DUMMYFUNCTION("""COMPUTED_VALUE"""),"Újszászi Vörösmarty Mihály Általános Iskola")</f>
        <v>Újszászi Vörösmarty Mihály Általános Iskola</v>
      </c>
      <c r="C60" s="2">
        <f ca="1">IFERROR(__xludf.DUMMYFUNCTION("""COMPUTED_VALUE"""),1)</f>
        <v>1</v>
      </c>
      <c r="D60" s="2" t="str">
        <f ca="1">IF(B60&lt;&gt;"", VLOOKUP(B60,[1]Nevezések!I:J,2,FALSE),"")</f>
        <v>Újszász</v>
      </c>
      <c r="F60" s="2" t="str">
        <f t="shared" si="1"/>
        <v/>
      </c>
      <c r="J60" s="2" t="str">
        <f>IF(G60&lt;&gt;"", VLOOKUP(G60,[1]Nevezések!I:J,2,FALSE),"")</f>
        <v/>
      </c>
      <c r="L60" s="4" t="str">
        <f ca="1">IFERROR(__xludf.DUMMYFUNCTION("""COMPUTED_VALUE"""),"Budapest XIV. Kerületi Liszt Ferenc Általános Iskola")</f>
        <v>Budapest XIV. Kerületi Liszt Ferenc Általános Iskola</v>
      </c>
      <c r="M60" s="6">
        <f ca="1">IF( ISERROR(SUMIF([1]Nevezések!I:I,L60,[1]Nevezések!AD:AD)),0,SUMIF([1]Nevezések!I:I,L60,[1]Nevezések!AD:AD))</f>
        <v>0</v>
      </c>
      <c r="N60" s="6">
        <f ca="1">IF( ISERROR(SUMIF([1]Nevezések!I:I,L60,[1]Nevezések!AE:AE)),0,SUMIF([1]Nevezések!I:I,L60,[1]Nevezések!AE:AE))</f>
        <v>0</v>
      </c>
      <c r="O60" s="4"/>
      <c r="P60" s="4"/>
      <c r="Q60" s="4"/>
      <c r="R60" s="4"/>
      <c r="S60" s="4"/>
      <c r="T60" s="4"/>
    </row>
    <row r="61" spans="1:20" x14ac:dyDescent="0.3">
      <c r="A61" s="2">
        <f t="shared" ca="1" si="0"/>
        <v>11</v>
      </c>
      <c r="B61" s="2" t="str">
        <f ca="1">IFERROR(__xludf.DUMMYFUNCTION("""COMPUTED_VALUE"""),"Debreceni Református Kollégium Általános Iskolája")</f>
        <v>Debreceni Református Kollégium Általános Iskolája</v>
      </c>
      <c r="C61" s="2">
        <f ca="1">IFERROR(__xludf.DUMMYFUNCTION("""COMPUTED_VALUE"""),1)</f>
        <v>1</v>
      </c>
      <c r="D61" s="2" t="str">
        <f ca="1">IF(B61&lt;&gt;"", VLOOKUP(B61,[1]Nevezések!I:J,2,FALSE),"")</f>
        <v>Debrecen</v>
      </c>
      <c r="F61" s="2" t="str">
        <f t="shared" si="1"/>
        <v/>
      </c>
      <c r="J61" s="2" t="str">
        <f>IF(G61&lt;&gt;"", VLOOKUP(G61,[1]Nevezések!I:J,2,FALSE),"")</f>
        <v/>
      </c>
      <c r="L61" s="4" t="str">
        <f ca="1">IFERROR(__xludf.DUMMYFUNCTION("""COMPUTED_VALUE"""),"Szabadegyházi Kossuth Lajos Általános Iskola")</f>
        <v>Szabadegyházi Kossuth Lajos Általános Iskola</v>
      </c>
      <c r="M61" s="6">
        <f ca="1">IF( ISERROR(SUMIF([1]Nevezések!I:I,L61,[1]Nevezések!AD:AD)),0,SUMIF([1]Nevezések!I:I,L61,[1]Nevezések!AD:AD))</f>
        <v>0</v>
      </c>
      <c r="N61" s="6">
        <f ca="1">IF( ISERROR(SUMIF([1]Nevezések!I:I,L61,[1]Nevezések!AE:AE)),0,SUMIF([1]Nevezések!I:I,L61,[1]Nevezések!AE:AE))</f>
        <v>0</v>
      </c>
      <c r="O61" s="4"/>
      <c r="P61" s="4"/>
      <c r="Q61" s="4"/>
      <c r="R61" s="4"/>
      <c r="S61" s="4"/>
      <c r="T61" s="4"/>
    </row>
    <row r="62" spans="1:20" x14ac:dyDescent="0.3">
      <c r="A62" s="2">
        <f t="shared" ca="1" si="0"/>
        <v>11</v>
      </c>
      <c r="B62" s="2" t="str">
        <f ca="1">IFERROR(__xludf.DUMMYFUNCTION("""COMPUTED_VALUE"""),"Nyíregyházi Arany János Gimnázium, Általános Iskola és Kollégium")</f>
        <v>Nyíregyházi Arany János Gimnázium, Általános Iskola és Kollégium</v>
      </c>
      <c r="C62" s="2">
        <f ca="1">IFERROR(__xludf.DUMMYFUNCTION("""COMPUTED_VALUE"""),1)</f>
        <v>1</v>
      </c>
      <c r="D62" s="2" t="str">
        <f ca="1">IF(B62&lt;&gt;"", VLOOKUP(B62,[1]Nevezések!I:J,2,FALSE),"")</f>
        <v>Nyíregyháza</v>
      </c>
      <c r="F62" s="2" t="str">
        <f t="shared" si="1"/>
        <v/>
      </c>
      <c r="J62" s="2" t="str">
        <f>IF(G62&lt;&gt;"", VLOOKUP(G62,[1]Nevezések!I:J,2,FALSE),"")</f>
        <v/>
      </c>
      <c r="L62" s="4" t="str">
        <f ca="1">IFERROR(__xludf.DUMMYFUNCTION("""COMPUTED_VALUE"""),"Gyulai Implom József Általános Iskola")</f>
        <v>Gyulai Implom József Általános Iskola</v>
      </c>
      <c r="M62" s="6">
        <f ca="1">IF( ISERROR(SUMIF([1]Nevezések!I:I,L62,[1]Nevezések!AD:AD)),0,SUMIF([1]Nevezések!I:I,L62,[1]Nevezések!AD:AD))</f>
        <v>1</v>
      </c>
      <c r="N62" s="6">
        <f ca="1">IF( ISERROR(SUMIF([1]Nevezések!I:I,L62,[1]Nevezések!AE:AE)),0,SUMIF([1]Nevezések!I:I,L62,[1]Nevezések!AE:AE))</f>
        <v>0</v>
      </c>
      <c r="O62" s="4"/>
      <c r="P62" s="4"/>
      <c r="Q62" s="4"/>
      <c r="R62" s="4"/>
      <c r="S62" s="4"/>
      <c r="T62" s="4"/>
    </row>
    <row r="63" spans="1:20" x14ac:dyDescent="0.3">
      <c r="A63" s="2">
        <f t="shared" ca="1" si="0"/>
        <v>11</v>
      </c>
      <c r="B63" s="2" t="str">
        <f ca="1">IFERROR(__xludf.DUMMYFUNCTION("""COMPUTED_VALUE"""),"Budapest XIII. Kerületi Pannónia Német Nemzetiségi Kétnyelvű és Angol Nyelvet Oktató Általános Iskola")</f>
        <v>Budapest XIII. Kerületi Pannónia Német Nemzetiségi Kétnyelvű és Angol Nyelvet Oktató Általános Iskola</v>
      </c>
      <c r="C63" s="2">
        <f ca="1">IFERROR(__xludf.DUMMYFUNCTION("""COMPUTED_VALUE"""),1)</f>
        <v>1</v>
      </c>
      <c r="D63" s="2" t="str">
        <f ca="1">IF(B63&lt;&gt;"", VLOOKUP(B63,[1]Nevezések!I:J,2,FALSE),"")</f>
        <v>Budapest XIII. kerület</v>
      </c>
      <c r="F63" s="2" t="str">
        <f t="shared" si="1"/>
        <v/>
      </c>
      <c r="J63" s="2" t="str">
        <f>IF(G63&lt;&gt;"", VLOOKUP(G63,[1]Nevezések!I:J,2,FALSE),"")</f>
        <v/>
      </c>
      <c r="L63" s="4" t="str">
        <f ca="1">IFERROR(__xludf.DUMMYFUNCTION("""COMPUTED_VALUE"""),"Terézvárosi Magyar-Angol, Magyar-Német Két Tannyelvű Általános Iskola")</f>
        <v>Terézvárosi Magyar-Angol, Magyar-Német Két Tannyelvű Általános Iskola</v>
      </c>
      <c r="M63" s="6">
        <f ca="1">IF( ISERROR(SUMIF([1]Nevezések!I:I,L63,[1]Nevezések!AD:AD)),0,SUMIF([1]Nevezések!I:I,L63,[1]Nevezések!AD:AD))</f>
        <v>0</v>
      </c>
      <c r="N63" s="6">
        <f ca="1">IF( ISERROR(SUMIF([1]Nevezések!I:I,L63,[1]Nevezések!AE:AE)),0,SUMIF([1]Nevezések!I:I,L63,[1]Nevezések!AE:AE))</f>
        <v>0</v>
      </c>
      <c r="O63" s="4"/>
      <c r="P63" s="4"/>
      <c r="Q63" s="4"/>
      <c r="R63" s="4"/>
      <c r="S63" s="4"/>
      <c r="T63" s="4"/>
    </row>
    <row r="64" spans="1:20" x14ac:dyDescent="0.3">
      <c r="A64" s="2">
        <f t="shared" ca="1" si="0"/>
        <v>11</v>
      </c>
      <c r="B64" s="2" t="str">
        <f ca="1">IFERROR(__xludf.DUMMYFUNCTION("""COMPUTED_VALUE"""),"Chernel István Általános Iskola és Gimnázium")</f>
        <v>Chernel István Általános Iskola és Gimnázium</v>
      </c>
      <c r="C64" s="2">
        <f ca="1">IFERROR(__xludf.DUMMYFUNCTION("""COMPUTED_VALUE"""),1)</f>
        <v>1</v>
      </c>
      <c r="D64" s="2" t="str">
        <f ca="1">IF(B64&lt;&gt;"", VLOOKUP(B64,[1]Nevezések!I:J,2,FALSE),"")</f>
        <v>Gárdony</v>
      </c>
      <c r="F64" s="2" t="str">
        <f t="shared" si="1"/>
        <v/>
      </c>
      <c r="J64" s="2" t="str">
        <f>IF(G64&lt;&gt;"", VLOOKUP(G64,[1]Nevezések!I:J,2,FALSE),"")</f>
        <v/>
      </c>
      <c r="L64" s="4" t="str">
        <f ca="1">IFERROR(__xludf.DUMMYFUNCTION("""COMPUTED_VALUE"""),"Fényi Gyula Jezsuita Gimnázium, Kollégium és Óvoda")</f>
        <v>Fényi Gyula Jezsuita Gimnázium, Kollégium és Óvoda</v>
      </c>
      <c r="M64" s="6">
        <f ca="1">IF( ISERROR(SUMIF([1]Nevezések!I:I,L64,[1]Nevezések!AD:AD)),0,SUMIF([1]Nevezések!I:I,L64,[1]Nevezések!AD:AD))</f>
        <v>0</v>
      </c>
      <c r="N64" s="6">
        <f ca="1">IF( ISERROR(SUMIF([1]Nevezések!I:I,L64,[1]Nevezések!AE:AE)),0,SUMIF([1]Nevezések!I:I,L64,[1]Nevezések!AE:AE))</f>
        <v>3</v>
      </c>
      <c r="O64" s="4"/>
      <c r="P64" s="4"/>
      <c r="Q64" s="4"/>
      <c r="R64" s="4"/>
      <c r="S64" s="4"/>
      <c r="T64" s="4"/>
    </row>
    <row r="65" spans="1:20" x14ac:dyDescent="0.3">
      <c r="A65" s="2">
        <f t="shared" ca="1" si="0"/>
        <v>11</v>
      </c>
      <c r="B65" s="2" t="str">
        <f ca="1">IFERROR(__xludf.DUMMYFUNCTION("""COMPUTED_VALUE"""),"Család Általános Iskola és Alapfokú Művészeti Iskola")</f>
        <v>Család Általános Iskola és Alapfokú Művészeti Iskola</v>
      </c>
      <c r="C65" s="2">
        <f ca="1">IFERROR(__xludf.DUMMYFUNCTION("""COMPUTED_VALUE"""),1)</f>
        <v>1</v>
      </c>
      <c r="D65" s="2" t="str">
        <f ca="1">IF(B65&lt;&gt;"", VLOOKUP(B65,[1]Nevezések!I:J,2,FALSE),"")</f>
        <v>Keszthely</v>
      </c>
      <c r="F65" s="2" t="str">
        <f t="shared" si="1"/>
        <v/>
      </c>
      <c r="J65" s="2" t="str">
        <f>IF(G65&lt;&gt;"", VLOOKUP(G65,[1]Nevezések!I:J,2,FALSE),"")</f>
        <v/>
      </c>
      <c r="L65" s="4" t="str">
        <f ca="1">IFERROR(__xludf.DUMMYFUNCTION("""COMPUTED_VALUE"""),"Szolnoki Fiumei Úti Általános Iskola")</f>
        <v>Szolnoki Fiumei Úti Általános Iskola</v>
      </c>
      <c r="M65" s="6">
        <f ca="1">IF( ISERROR(SUMIF([1]Nevezések!I:I,L65,[1]Nevezések!AD:AD)),0,SUMIF([1]Nevezések!I:I,L65,[1]Nevezések!AD:AD))</f>
        <v>0</v>
      </c>
      <c r="N65" s="6">
        <f ca="1">IF( ISERROR(SUMIF([1]Nevezések!I:I,L65,[1]Nevezések!AE:AE)),0,SUMIF([1]Nevezések!I:I,L65,[1]Nevezések!AE:AE))</f>
        <v>0</v>
      </c>
      <c r="O65" s="4"/>
      <c r="P65" s="4"/>
      <c r="Q65" s="4"/>
      <c r="R65" s="4"/>
      <c r="S65" s="4"/>
      <c r="T65" s="4"/>
    </row>
    <row r="66" spans="1:20" x14ac:dyDescent="0.3">
      <c r="A66" s="2">
        <f t="shared" ca="1" si="0"/>
        <v>11</v>
      </c>
      <c r="B66" s="2" t="str">
        <f ca="1">IFERROR(__xludf.DUMMYFUNCTION("""COMPUTED_VALUE"""),"British International School Alapítványi Óvoda, Általános- és Középiskola")</f>
        <v>British International School Alapítványi Óvoda, Általános- és Középiskola</v>
      </c>
      <c r="C66" s="2">
        <f ca="1">IFERROR(__xludf.DUMMYFUNCTION("""COMPUTED_VALUE"""),1)</f>
        <v>1</v>
      </c>
      <c r="D66" s="2" t="str">
        <f ca="1">IF(B66&lt;&gt;"", VLOOKUP(B66,[1]Nevezések!I:J,2,FALSE),"")</f>
        <v>Budapest III. kerület</v>
      </c>
      <c r="F66" s="2" t="str">
        <f t="shared" si="1"/>
        <v/>
      </c>
      <c r="J66" s="2" t="str">
        <f>IF(G66&lt;&gt;"", VLOOKUP(G66,[1]Nevezések!I:J,2,FALSE),"")</f>
        <v/>
      </c>
      <c r="L66" s="4" t="str">
        <f ca="1">IFERROR(__xludf.DUMMYFUNCTION("""COMPUTED_VALUE"""),"Áldás Utcai Általános Iskola")</f>
        <v>Áldás Utcai Általános Iskola</v>
      </c>
      <c r="M66" s="6">
        <f ca="1">IF( ISERROR(SUMIF([1]Nevezések!I:I,L66,[1]Nevezések!AD:AD)),0,SUMIF([1]Nevezések!I:I,L66,[1]Nevezések!AD:AD))</f>
        <v>0</v>
      </c>
      <c r="N66" s="6">
        <f ca="1">IF( ISERROR(SUMIF([1]Nevezések!I:I,L66,[1]Nevezések!AE:AE)),0,SUMIF([1]Nevezések!I:I,L66,[1]Nevezések!AE:AE))</f>
        <v>0</v>
      </c>
      <c r="O66" s="4"/>
      <c r="P66" s="4"/>
      <c r="Q66" s="4"/>
      <c r="R66" s="4"/>
      <c r="S66" s="4"/>
      <c r="T66" s="4"/>
    </row>
    <row r="67" spans="1:20" x14ac:dyDescent="0.3">
      <c r="A67" s="2">
        <f t="shared" ref="A67:A130" ca="1" si="2">IF(B67&lt;&gt;"",IF(C66=C67,A66,A66+1),"")</f>
        <v>11</v>
      </c>
      <c r="B67" s="2" t="str">
        <f ca="1">IFERROR(__xludf.DUMMYFUNCTION("""COMPUTED_VALUE"""),"Ramassetter Vince Testnevelési Általános Iskola")</f>
        <v>Ramassetter Vince Testnevelési Általános Iskola</v>
      </c>
      <c r="C67" s="2">
        <f ca="1">IFERROR(__xludf.DUMMYFUNCTION("""COMPUTED_VALUE"""),1)</f>
        <v>1</v>
      </c>
      <c r="D67" s="2" t="str">
        <f ca="1">IF(B67&lt;&gt;"", VLOOKUP(B67,[1]Nevezések!I:J,2,FALSE),"")</f>
        <v>Sümeg</v>
      </c>
      <c r="F67" s="2" t="str">
        <f t="shared" ref="F67:F126" si="3">IF(G67&lt;&gt;"",IF(I66=I67,F66,F66+1),"")</f>
        <v/>
      </c>
      <c r="J67" s="2" t="str">
        <f>IF(G67&lt;&gt;"", VLOOKUP(G67,[1]Nevezések!I:J,2,FALSE),"")</f>
        <v/>
      </c>
      <c r="L67" s="4" t="str">
        <f ca="1">IFERROR(__xludf.DUMMYFUNCTION("""COMPUTED_VALUE"""),"Szolnoki Kodály Zoltán Ének-zenei Általános Iskola és Néptánc Alapfokú Művészeti Iskola")</f>
        <v>Szolnoki Kodály Zoltán Ének-zenei Általános Iskola és Néptánc Alapfokú Művészeti Iskola</v>
      </c>
      <c r="M67" s="6">
        <f ca="1">IF( ISERROR(SUMIF([1]Nevezések!I:I,L67,[1]Nevezések!AD:AD)),0,SUMIF([1]Nevezések!I:I,L67,[1]Nevezések!AD:AD))</f>
        <v>1</v>
      </c>
      <c r="N67" s="6">
        <f ca="1">IF( ISERROR(SUMIF([1]Nevezések!I:I,L67,[1]Nevezések!AE:AE)),0,SUMIF([1]Nevezések!I:I,L67,[1]Nevezések!AE:AE))</f>
        <v>0</v>
      </c>
      <c r="O67" s="4"/>
      <c r="P67" s="4"/>
      <c r="Q67" s="4"/>
      <c r="R67" s="4"/>
      <c r="S67" s="4"/>
      <c r="T67" s="4"/>
    </row>
    <row r="68" spans="1:20" x14ac:dyDescent="0.3">
      <c r="A68" s="2">
        <f t="shared" ca="1" si="2"/>
        <v>11</v>
      </c>
      <c r="B68" s="2" t="str">
        <f ca="1">IFERROR(__xludf.DUMMYFUNCTION("""COMPUTED_VALUE"""),"Tóparti Gimnázium és Művészeti Szakgimnázium")</f>
        <v>Tóparti Gimnázium és Művészeti Szakgimnázium</v>
      </c>
      <c r="C68" s="2">
        <f ca="1">IFERROR(__xludf.DUMMYFUNCTION("""COMPUTED_VALUE"""),1)</f>
        <v>1</v>
      </c>
      <c r="D68" s="2" t="str">
        <f ca="1">IF(B68&lt;&gt;"", VLOOKUP(B68,[1]Nevezések!I:J,2,FALSE),"")</f>
        <v>Székesfehérvár</v>
      </c>
      <c r="F68" s="2" t="str">
        <f t="shared" si="3"/>
        <v/>
      </c>
      <c r="J68" s="2" t="str">
        <f>IF(G68&lt;&gt;"", VLOOKUP(G68,[1]Nevezések!I:J,2,FALSE),"")</f>
        <v/>
      </c>
      <c r="L68" s="4" t="str">
        <f ca="1">IFERROR(__xludf.DUMMYFUNCTION("""COMPUTED_VALUE"""),"Csertán Sándor Általános Iskola")</f>
        <v>Csertán Sándor Általános Iskola</v>
      </c>
      <c r="M68" s="6">
        <f ca="1">IF( ISERROR(SUMIF([1]Nevezések!I:I,L68,[1]Nevezések!AD:AD)),0,SUMIF([1]Nevezések!I:I,L68,[1]Nevezések!AD:AD))</f>
        <v>0</v>
      </c>
      <c r="N68" s="6">
        <f ca="1">IF( ISERROR(SUMIF([1]Nevezések!I:I,L68,[1]Nevezések!AE:AE)),0,SUMIF([1]Nevezések!I:I,L68,[1]Nevezések!AE:AE))</f>
        <v>0</v>
      </c>
      <c r="O68" s="4"/>
      <c r="P68" s="4"/>
      <c r="Q68" s="4"/>
      <c r="R68" s="4"/>
      <c r="S68" s="4"/>
      <c r="T68" s="4"/>
    </row>
    <row r="69" spans="1:20" x14ac:dyDescent="0.3">
      <c r="A69" s="2">
        <f t="shared" ca="1" si="2"/>
        <v>11</v>
      </c>
      <c r="B69" s="2" t="str">
        <f ca="1">IFERROR(__xludf.DUMMYFUNCTION("""COMPUTED_VALUE"""),"Debreceni Kazinczy Ferenc Általános Iskola és Alapfokú Művészeti Iskola")</f>
        <v>Debreceni Kazinczy Ferenc Általános Iskola és Alapfokú Művészeti Iskola</v>
      </c>
      <c r="C69" s="2">
        <f ca="1">IFERROR(__xludf.DUMMYFUNCTION("""COMPUTED_VALUE"""),1)</f>
        <v>1</v>
      </c>
      <c r="D69" s="2" t="str">
        <f ca="1">IF(B69&lt;&gt;"", VLOOKUP(B69,[1]Nevezések!I:J,2,FALSE),"")</f>
        <v>Debrecen</v>
      </c>
      <c r="F69" s="2" t="str">
        <f t="shared" si="3"/>
        <v/>
      </c>
      <c r="J69" s="2" t="str">
        <f>IF(G69&lt;&gt;"", VLOOKUP(G69,[1]Nevezések!I:J,2,FALSE),"")</f>
        <v/>
      </c>
      <c r="L69" s="4" t="str">
        <f ca="1">IFERROR(__xludf.DUMMYFUNCTION("""COMPUTED_VALUE"""),"Szegedi Nemzetközi Általános Iskola")</f>
        <v>Szegedi Nemzetközi Általános Iskola</v>
      </c>
      <c r="M69" s="6">
        <f ca="1">IF( ISERROR(SUMIF([1]Nevezések!I:I,L69,[1]Nevezések!AD:AD)),0,SUMIF([1]Nevezések!I:I,L69,[1]Nevezések!AD:AD))</f>
        <v>0</v>
      </c>
      <c r="N69" s="6">
        <f ca="1">IF( ISERROR(SUMIF([1]Nevezések!I:I,L69,[1]Nevezések!AE:AE)),0,SUMIF([1]Nevezések!I:I,L69,[1]Nevezések!AE:AE))</f>
        <v>0</v>
      </c>
      <c r="O69" s="4"/>
      <c r="P69" s="4"/>
      <c r="Q69" s="4"/>
      <c r="R69" s="4"/>
      <c r="S69" s="4"/>
      <c r="T69" s="4"/>
    </row>
    <row r="70" spans="1:20" x14ac:dyDescent="0.3">
      <c r="A70" s="2">
        <f t="shared" ca="1" si="2"/>
        <v>11</v>
      </c>
      <c r="B70" s="2" t="str">
        <f ca="1">IFERROR(__xludf.DUMMYFUNCTION("""COMPUTED_VALUE"""),"Vas Vármegyei SZC Gépipari és Informatikai Technikum")</f>
        <v>Vas Vármegyei SZC Gépipari és Informatikai Technikum</v>
      </c>
      <c r="C70" s="2">
        <f ca="1">IFERROR(__xludf.DUMMYFUNCTION("""COMPUTED_VALUE"""),1)</f>
        <v>1</v>
      </c>
      <c r="D70" s="2" t="str">
        <f ca="1">IF(B70&lt;&gt;"", VLOOKUP(B70,[1]Nevezések!I:J,2,FALSE),"")</f>
        <v>Szombathely</v>
      </c>
      <c r="F70" s="2" t="str">
        <f t="shared" si="3"/>
        <v/>
      </c>
      <c r="J70" s="2" t="str">
        <f>IF(G70&lt;&gt;"", VLOOKUP(G70,[1]Nevezések!I:J,2,FALSE),"")</f>
        <v/>
      </c>
      <c r="L70" s="4" t="str">
        <f ca="1">IFERROR(__xludf.DUMMYFUNCTION("""COMPUTED_VALUE"""),"Szegedi Orczy István Általános Iskola")</f>
        <v>Szegedi Orczy István Általános Iskola</v>
      </c>
      <c r="M70" s="6">
        <f ca="1">IF( ISERROR(SUMIF([1]Nevezések!I:I,L70,[1]Nevezések!AD:AD)),0,SUMIF([1]Nevezések!I:I,L70,[1]Nevezések!AD:AD))</f>
        <v>1</v>
      </c>
      <c r="N70" s="6">
        <f ca="1">IF( ISERROR(SUMIF([1]Nevezések!I:I,L70,[1]Nevezések!AE:AE)),0,SUMIF([1]Nevezések!I:I,L70,[1]Nevezések!AE:AE))</f>
        <v>0</v>
      </c>
      <c r="O70" s="4"/>
      <c r="P70" s="4"/>
      <c r="Q70" s="4"/>
      <c r="R70" s="4"/>
      <c r="S70" s="4"/>
      <c r="T70" s="4"/>
    </row>
    <row r="71" spans="1:20" x14ac:dyDescent="0.3">
      <c r="A71" s="2">
        <f t="shared" ca="1" si="2"/>
        <v>11</v>
      </c>
      <c r="B71" s="2" t="str">
        <f ca="1">IFERROR(__xludf.DUMMYFUNCTION("""COMPUTED_VALUE"""),"Kozármislenyi Janikovszky Éva Általános Iskola")</f>
        <v>Kozármislenyi Janikovszky Éva Általános Iskola</v>
      </c>
      <c r="C71" s="2">
        <f ca="1">IFERROR(__xludf.DUMMYFUNCTION("""COMPUTED_VALUE"""),1)</f>
        <v>1</v>
      </c>
      <c r="D71" s="2" t="str">
        <f ca="1">IF(B71&lt;&gt;"", VLOOKUP(B71,[1]Nevezések!I:J,2,FALSE),"")</f>
        <v>Kozármisleny</v>
      </c>
      <c r="F71" s="2" t="str">
        <f t="shared" si="3"/>
        <v/>
      </c>
      <c r="J71" s="2" t="str">
        <f>IF(G71&lt;&gt;"", VLOOKUP(G71,[1]Nevezések!I:J,2,FALSE),"")</f>
        <v/>
      </c>
      <c r="L71" s="4" t="str">
        <f ca="1">IFERROR(__xludf.DUMMYFUNCTION("""COMPUTED_VALUE"""),"Ibolya Utcai Általános Iskola")</f>
        <v>Ibolya Utcai Általános Iskola</v>
      </c>
      <c r="M71" s="6">
        <f ca="1">IF( ISERROR(SUMIF([1]Nevezések!I:I,L71,[1]Nevezések!AD:AD)),0,SUMIF([1]Nevezések!I:I,L71,[1]Nevezések!AD:AD))</f>
        <v>0</v>
      </c>
      <c r="N71" s="6">
        <f ca="1">IF( ISERROR(SUMIF([1]Nevezések!I:I,L71,[1]Nevezések!AE:AE)),0,SUMIF([1]Nevezések!I:I,L71,[1]Nevezések!AE:AE))</f>
        <v>0</v>
      </c>
      <c r="O71" s="4"/>
      <c r="P71" s="4"/>
      <c r="Q71" s="4"/>
      <c r="R71" s="4"/>
      <c r="S71" s="4"/>
      <c r="T71" s="4"/>
    </row>
    <row r="72" spans="1:20" x14ac:dyDescent="0.3">
      <c r="A72" s="2">
        <f t="shared" ca="1" si="2"/>
        <v>11</v>
      </c>
      <c r="B72" s="2" t="str">
        <f ca="1">IFERROR(__xludf.DUMMYFUNCTION("""COMPUTED_VALUE"""),"Szegedi SZC Vedres István Technikum")</f>
        <v>Szegedi SZC Vedres István Technikum</v>
      </c>
      <c r="C72" s="2">
        <f ca="1">IFERROR(__xludf.DUMMYFUNCTION("""COMPUTED_VALUE"""),1)</f>
        <v>1</v>
      </c>
      <c r="D72" s="2" t="str">
        <f ca="1">IF(B72&lt;&gt;"", VLOOKUP(B72,[1]Nevezések!I:J,2,FALSE),"")</f>
        <v>Szeged</v>
      </c>
      <c r="F72" s="2" t="str">
        <f t="shared" si="3"/>
        <v/>
      </c>
      <c r="J72" s="2" t="str">
        <f>IF(G72&lt;&gt;"", VLOOKUP(G72,[1]Nevezések!I:J,2,FALSE),"")</f>
        <v/>
      </c>
      <c r="L72" s="4" t="str">
        <f ca="1">IFERROR(__xludf.DUMMYFUNCTION("""COMPUTED_VALUE"""),"Városmajori Kós Károly Általános Iskola")</f>
        <v>Városmajori Kós Károly Általános Iskola</v>
      </c>
      <c r="M72" s="6">
        <f ca="1">IF( ISERROR(SUMIF([1]Nevezések!I:I,L72,[1]Nevezések!AD:AD)),0,SUMIF([1]Nevezések!I:I,L72,[1]Nevezések!AD:AD))</f>
        <v>2</v>
      </c>
      <c r="N72" s="6">
        <f ca="1">IF( ISERROR(SUMIF([1]Nevezések!I:I,L72,[1]Nevezések!AE:AE)),0,SUMIF([1]Nevezések!I:I,L72,[1]Nevezések!AE:AE))</f>
        <v>0</v>
      </c>
      <c r="O72" s="4"/>
      <c r="P72" s="4"/>
      <c r="Q72" s="4"/>
      <c r="R72" s="4"/>
      <c r="S72" s="4"/>
      <c r="T72" s="4"/>
    </row>
    <row r="73" spans="1:20" x14ac:dyDescent="0.3">
      <c r="A73" s="2">
        <f t="shared" ca="1" si="2"/>
        <v>11</v>
      </c>
      <c r="B73" s="2" t="str">
        <f ca="1">IFERROR(__xludf.DUMMYFUNCTION("""COMPUTED_VALUE"""),"Kézdi-Vásárhelyi Imre Általános Iskola")</f>
        <v>Kézdi-Vásárhelyi Imre Általános Iskola</v>
      </c>
      <c r="C73" s="2">
        <f ca="1">IFERROR(__xludf.DUMMYFUNCTION("""COMPUTED_VALUE"""),1)</f>
        <v>1</v>
      </c>
      <c r="D73" s="2" t="str">
        <f ca="1">IF(B73&lt;&gt;"", VLOOKUP(B73,[1]Nevezések!I:J,2,FALSE),"")</f>
        <v>Szomor</v>
      </c>
      <c r="F73" s="2" t="str">
        <f t="shared" si="3"/>
        <v/>
      </c>
      <c r="J73" s="2" t="str">
        <f>IF(G73&lt;&gt;"", VLOOKUP(G73,[1]Nevezések!I:J,2,FALSE),"")</f>
        <v/>
      </c>
      <c r="L73" s="4" t="str">
        <f ca="1">IFERROR(__xludf.DUMMYFUNCTION("""COMPUTED_VALUE"""),"Bagodi Fekete István Általános Iskola")</f>
        <v>Bagodi Fekete István Általános Iskola</v>
      </c>
      <c r="M73" s="6">
        <f ca="1">IF( ISERROR(SUMIF([1]Nevezések!I:I,L73,[1]Nevezések!AD:AD)),0,SUMIF([1]Nevezések!I:I,L73,[1]Nevezések!AD:AD))</f>
        <v>0</v>
      </c>
      <c r="N73" s="6">
        <f ca="1">IF( ISERROR(SUMIF([1]Nevezések!I:I,L73,[1]Nevezések!AE:AE)),0,SUMIF([1]Nevezések!I:I,L73,[1]Nevezések!AE:AE))</f>
        <v>0</v>
      </c>
      <c r="O73" s="4"/>
      <c r="P73" s="4"/>
      <c r="Q73" s="4"/>
      <c r="R73" s="4"/>
      <c r="S73" s="4"/>
      <c r="T73" s="4"/>
    </row>
    <row r="74" spans="1:20" x14ac:dyDescent="0.3">
      <c r="A74" s="2">
        <f t="shared" ca="1" si="2"/>
        <v>11</v>
      </c>
      <c r="B74" s="2" t="str">
        <f ca="1">IFERROR(__xludf.DUMMYFUNCTION("""COMPUTED_VALUE"""),"Szent Orsolya Római Katolikus Gimnázium, Általános Iskola és Óvoda-Bölcsőde")</f>
        <v>Szent Orsolya Római Katolikus Gimnázium, Általános Iskola és Óvoda-Bölcsőde</v>
      </c>
      <c r="C74" s="2">
        <f ca="1">IFERROR(__xludf.DUMMYFUNCTION("""COMPUTED_VALUE"""),1)</f>
        <v>1</v>
      </c>
      <c r="D74" s="2" t="str">
        <f ca="1">IF(B74&lt;&gt;"", VLOOKUP(B74,[1]Nevezések!I:J,2,FALSE),"")</f>
        <v>Sopron</v>
      </c>
      <c r="F74" s="2" t="str">
        <f t="shared" si="3"/>
        <v/>
      </c>
      <c r="J74" s="2" t="str">
        <f>IF(G74&lt;&gt;"", VLOOKUP(G74,[1]Nevezések!I:J,2,FALSE),"")</f>
        <v/>
      </c>
      <c r="L74" s="4" t="str">
        <f ca="1">IFERROR(__xludf.DUMMYFUNCTION("""COMPUTED_VALUE"""),"Újszászi Vörösmarty Mihály Általános Iskola")</f>
        <v>Újszászi Vörösmarty Mihály Általános Iskola</v>
      </c>
      <c r="M74" s="6">
        <f ca="1">IF( ISERROR(SUMIF([1]Nevezések!I:I,L74,[1]Nevezések!AD:AD)),0,SUMIF([1]Nevezések!I:I,L74,[1]Nevezések!AD:AD))</f>
        <v>1</v>
      </c>
      <c r="N74" s="6">
        <f ca="1">IF( ISERROR(SUMIF([1]Nevezések!I:I,L74,[1]Nevezések!AE:AE)),0,SUMIF([1]Nevezések!I:I,L74,[1]Nevezések!AE:AE))</f>
        <v>0</v>
      </c>
      <c r="O74" s="4"/>
      <c r="P74" s="4"/>
      <c r="Q74" s="4"/>
      <c r="R74" s="4"/>
      <c r="S74" s="4"/>
      <c r="T74" s="4"/>
    </row>
    <row r="75" spans="1:20" x14ac:dyDescent="0.3">
      <c r="A75" s="2" t="str">
        <f t="shared" si="2"/>
        <v/>
      </c>
      <c r="D75" s="2" t="str">
        <f>IF(B75&lt;&gt;"", VLOOKUP(B75,[1]Nevezések!I:J,2,FALSE),"")</f>
        <v/>
      </c>
      <c r="F75" s="2" t="str">
        <f t="shared" si="3"/>
        <v/>
      </c>
      <c r="J75" s="2" t="str">
        <f>IF(G75&lt;&gt;"", VLOOKUP(G75,[1]Nevezések!I:J,2,FALSE),"")</f>
        <v/>
      </c>
      <c r="L75" s="4" t="str">
        <f ca="1">IFERROR(__xludf.DUMMYFUNCTION("""COMPUTED_VALUE"""),"Budapest III. Kerületi Bárczi Géza Általános Iskola")</f>
        <v>Budapest III. Kerületi Bárczi Géza Általános Iskola</v>
      </c>
      <c r="M75" s="6">
        <f ca="1">IF( ISERROR(SUMIF([1]Nevezések!I:I,L75,[1]Nevezések!AD:AD)),0,SUMIF([1]Nevezések!I:I,L75,[1]Nevezések!AD:AD))</f>
        <v>10</v>
      </c>
      <c r="N75" s="6">
        <f ca="1">IF( ISERROR(SUMIF([1]Nevezések!I:I,L75,[1]Nevezések!AE:AE)),0,SUMIF([1]Nevezések!I:I,L75,[1]Nevezések!AE:AE))</f>
        <v>0</v>
      </c>
      <c r="O75" s="4"/>
      <c r="P75" s="4"/>
      <c r="Q75" s="4"/>
      <c r="R75" s="4"/>
      <c r="S75" s="4"/>
      <c r="T75" s="4"/>
    </row>
    <row r="76" spans="1:20" x14ac:dyDescent="0.3">
      <c r="A76" s="2" t="str">
        <f t="shared" si="2"/>
        <v/>
      </c>
      <c r="D76" s="2" t="str">
        <f>IF(B76&lt;&gt;"", VLOOKUP(B76,[1]Nevezések!I:J,2,FALSE),"")</f>
        <v/>
      </c>
      <c r="F76" s="2" t="str">
        <f t="shared" si="3"/>
        <v/>
      </c>
      <c r="J76" s="2" t="str">
        <f>IF(G76&lt;&gt;"", VLOOKUP(G76,[1]Nevezések!I:J,2,FALSE),"")</f>
        <v/>
      </c>
      <c r="L76" s="4" t="str">
        <f ca="1">IFERROR(__xludf.DUMMYFUNCTION("""COMPUTED_VALUE"""),"Esztergály Mihály Általános Iskola")</f>
        <v>Esztergály Mihály Általános Iskola</v>
      </c>
      <c r="M76" s="6">
        <f ca="1">IF( ISERROR(SUMIF([1]Nevezések!I:I,L76,[1]Nevezések!AD:AD)),0,SUMIF([1]Nevezések!I:I,L76,[1]Nevezések!AD:AD))</f>
        <v>0</v>
      </c>
      <c r="N76" s="6">
        <f ca="1">IF( ISERROR(SUMIF([1]Nevezések!I:I,L76,[1]Nevezések!AE:AE)),0,SUMIF([1]Nevezések!I:I,L76,[1]Nevezések!AE:AE))</f>
        <v>0</v>
      </c>
      <c r="O76" s="4"/>
      <c r="P76" s="4"/>
      <c r="Q76" s="4"/>
      <c r="R76" s="4"/>
      <c r="S76" s="4"/>
      <c r="T76" s="4"/>
    </row>
    <row r="77" spans="1:20" x14ac:dyDescent="0.3">
      <c r="A77" s="2" t="str">
        <f t="shared" si="2"/>
        <v/>
      </c>
      <c r="D77" s="2" t="str">
        <f>IF(B77&lt;&gt;"", VLOOKUP(B77,[1]Nevezések!I:J,2,FALSE),"")</f>
        <v/>
      </c>
      <c r="F77" s="2" t="str">
        <f t="shared" si="3"/>
        <v/>
      </c>
      <c r="J77" s="2" t="str">
        <f>IF(G77&lt;&gt;"", VLOOKUP(G77,[1]Nevezések!I:J,2,FALSE),"")</f>
        <v/>
      </c>
      <c r="L77" s="4" t="str">
        <f ca="1">IFERROR(__xludf.DUMMYFUNCTION("""COMPUTED_VALUE"""),"Szombathelyi Zrínyi Ilona Általános Iskola")</f>
        <v>Szombathelyi Zrínyi Ilona Általános Iskola</v>
      </c>
      <c r="M77" s="6">
        <f ca="1">IF( ISERROR(SUMIF([1]Nevezések!I:I,L77,[1]Nevezések!AD:AD)),0,SUMIF([1]Nevezések!I:I,L77,[1]Nevezések!AD:AD))</f>
        <v>0</v>
      </c>
      <c r="N77" s="6">
        <f ca="1">IF( ISERROR(SUMIF([1]Nevezések!I:I,L77,[1]Nevezések!AE:AE)),0,SUMIF([1]Nevezések!I:I,L77,[1]Nevezések!AE:AE))</f>
        <v>0</v>
      </c>
      <c r="O77" s="4"/>
      <c r="P77" s="4"/>
      <c r="Q77" s="4"/>
      <c r="R77" s="4"/>
      <c r="S77" s="4"/>
      <c r="T77" s="4"/>
    </row>
    <row r="78" spans="1:20" x14ac:dyDescent="0.3">
      <c r="A78" s="2" t="str">
        <f t="shared" si="2"/>
        <v/>
      </c>
      <c r="D78" s="2" t="str">
        <f>IF(B78&lt;&gt;"", VLOOKUP(B78,[1]Nevezések!I:J,2,FALSE),"")</f>
        <v/>
      </c>
      <c r="F78" s="2" t="str">
        <f t="shared" si="3"/>
        <v/>
      </c>
      <c r="J78" s="2" t="str">
        <f>IF(G78&lt;&gt;"", VLOOKUP(G78,[1]Nevezések!I:J,2,FALSE),"")</f>
        <v/>
      </c>
      <c r="L78" s="4" t="str">
        <f ca="1">IFERROR(__xludf.DUMMYFUNCTION("""COMPUTED_VALUE"""),"Debreceni Bocskai István Általános Iskola")</f>
        <v>Debreceni Bocskai István Általános Iskola</v>
      </c>
      <c r="M78" s="6">
        <f ca="1">IF( ISERROR(SUMIF([1]Nevezések!I:I,L78,[1]Nevezések!AD:AD)),0,SUMIF([1]Nevezések!I:I,L78,[1]Nevezések!AD:AD))</f>
        <v>0</v>
      </c>
      <c r="N78" s="6">
        <f ca="1">IF( ISERROR(SUMIF([1]Nevezések!I:I,L78,[1]Nevezések!AE:AE)),0,SUMIF([1]Nevezések!I:I,L78,[1]Nevezések!AE:AE))</f>
        <v>0</v>
      </c>
      <c r="O78" s="4"/>
      <c r="P78" s="4"/>
      <c r="Q78" s="4"/>
      <c r="R78" s="4"/>
      <c r="S78" s="4"/>
      <c r="T78" s="4"/>
    </row>
    <row r="79" spans="1:20" x14ac:dyDescent="0.3">
      <c r="A79" s="2" t="str">
        <f t="shared" si="2"/>
        <v/>
      </c>
      <c r="D79" s="2" t="str">
        <f>IF(B79&lt;&gt;"", VLOOKUP(B79,[1]Nevezések!I:J,2,FALSE),"")</f>
        <v/>
      </c>
      <c r="F79" s="2" t="str">
        <f t="shared" si="3"/>
        <v/>
      </c>
      <c r="J79" s="2" t="str">
        <f>IF(G79&lt;&gt;"", VLOOKUP(G79,[1]Nevezések!I:J,2,FALSE),"")</f>
        <v/>
      </c>
      <c r="L79" s="4" t="str">
        <f ca="1">IFERROR(__xludf.DUMMYFUNCTION("""COMPUTED_VALUE"""),"Lencsési Általános Iskola")</f>
        <v>Lencsési Általános Iskola</v>
      </c>
      <c r="M79" s="6">
        <f ca="1">IF( ISERROR(SUMIF([1]Nevezések!I:I,L79,[1]Nevezések!AD:AD)),0,SUMIF([1]Nevezések!I:I,L79,[1]Nevezések!AD:AD))</f>
        <v>10</v>
      </c>
      <c r="N79" s="6">
        <f ca="1">IF( ISERROR(SUMIF([1]Nevezések!I:I,L79,[1]Nevezések!AE:AE)),0,SUMIF([1]Nevezések!I:I,L79,[1]Nevezések!AE:AE))</f>
        <v>0</v>
      </c>
      <c r="O79" s="4"/>
      <c r="P79" s="4"/>
      <c r="Q79" s="4"/>
      <c r="R79" s="4"/>
      <c r="S79" s="4"/>
      <c r="T79" s="4"/>
    </row>
    <row r="80" spans="1:20" x14ac:dyDescent="0.3">
      <c r="A80" s="2" t="str">
        <f t="shared" si="2"/>
        <v/>
      </c>
      <c r="D80" s="2" t="str">
        <f>IF(B80&lt;&gt;"", VLOOKUP(B80,[1]Nevezések!I:J,2,FALSE),"")</f>
        <v/>
      </c>
      <c r="F80" s="2" t="str">
        <f t="shared" si="3"/>
        <v/>
      </c>
      <c r="J80" s="2" t="str">
        <f>IF(G80&lt;&gt;"", VLOOKUP(G80,[1]Nevezések!I:J,2,FALSE),"")</f>
        <v/>
      </c>
      <c r="L80" s="4" t="str">
        <f ca="1">IFERROR(__xludf.DUMMYFUNCTION("""COMPUTED_VALUE"""),"Debreceni Református Kollégium Általános Iskolája")</f>
        <v>Debreceni Református Kollégium Általános Iskolája</v>
      </c>
      <c r="M80" s="6">
        <f ca="1">IF( ISERROR(SUMIF([1]Nevezések!I:I,L80,[1]Nevezések!AD:AD)),0,SUMIF([1]Nevezések!I:I,L80,[1]Nevezések!AD:AD))</f>
        <v>1</v>
      </c>
      <c r="N80" s="6">
        <f ca="1">IF( ISERROR(SUMIF([1]Nevezések!I:I,L80,[1]Nevezések!AE:AE)),0,SUMIF([1]Nevezések!I:I,L80,[1]Nevezések!AE:AE))</f>
        <v>0</v>
      </c>
      <c r="O80" s="4"/>
      <c r="P80" s="4"/>
      <c r="Q80" s="4"/>
      <c r="R80" s="4"/>
      <c r="S80" s="4"/>
      <c r="T80" s="4"/>
    </row>
    <row r="81" spans="1:20" x14ac:dyDescent="0.3">
      <c r="A81" s="2" t="str">
        <f t="shared" si="2"/>
        <v/>
      </c>
      <c r="D81" s="2" t="str">
        <f>IF(B81&lt;&gt;"", VLOOKUP(B81,[1]Nevezések!I:J,2,FALSE),"")</f>
        <v/>
      </c>
      <c r="F81" s="2" t="str">
        <f t="shared" si="3"/>
        <v/>
      </c>
      <c r="J81" s="2" t="str">
        <f>IF(G81&lt;&gt;"", VLOOKUP(G81,[1]Nevezések!I:J,2,FALSE),"")</f>
        <v/>
      </c>
      <c r="L81" s="4" t="str">
        <f ca="1">IFERROR(__xludf.DUMMYFUNCTION("""COMPUTED_VALUE"""),"Zsámbéki Zichy Miklós Általános Iskola")</f>
        <v>Zsámbéki Zichy Miklós Általános Iskola</v>
      </c>
      <c r="M81" s="6">
        <f ca="1">IF( ISERROR(SUMIF([1]Nevezések!I:I,L81,[1]Nevezések!AD:AD)),0,SUMIF([1]Nevezések!I:I,L81,[1]Nevezések!AD:AD))</f>
        <v>0</v>
      </c>
      <c r="N81" s="6">
        <f ca="1">IF( ISERROR(SUMIF([1]Nevezések!I:I,L81,[1]Nevezések!AE:AE)),0,SUMIF([1]Nevezések!I:I,L81,[1]Nevezések!AE:AE))</f>
        <v>0</v>
      </c>
      <c r="O81" s="4"/>
      <c r="P81" s="4"/>
      <c r="Q81" s="4"/>
      <c r="R81" s="4"/>
      <c r="S81" s="4"/>
      <c r="T81" s="4"/>
    </row>
    <row r="82" spans="1:20" x14ac:dyDescent="0.3">
      <c r="A82" s="2" t="str">
        <f t="shared" si="2"/>
        <v/>
      </c>
      <c r="D82" s="2" t="str">
        <f>IF(B82&lt;&gt;"", VLOOKUP(B82,[1]Nevezések!I:J,2,FALSE),"")</f>
        <v/>
      </c>
      <c r="F82" s="2" t="str">
        <f t="shared" si="3"/>
        <v/>
      </c>
      <c r="J82" s="2" t="str">
        <f>IF(G82&lt;&gt;"", VLOOKUP(G82,[1]Nevezések!I:J,2,FALSE),"")</f>
        <v/>
      </c>
      <c r="L82" s="4" t="str">
        <f ca="1">IFERROR(__xludf.DUMMYFUNCTION("""COMPUTED_VALUE"""),"Pécsi Bártfa Utcai Általános Iskola")</f>
        <v>Pécsi Bártfa Utcai Általános Iskola</v>
      </c>
      <c r="M82" s="6">
        <f ca="1">IF( ISERROR(SUMIF([1]Nevezések!I:I,L82,[1]Nevezések!AD:AD)),0,SUMIF([1]Nevezések!I:I,L82,[1]Nevezések!AD:AD))</f>
        <v>4</v>
      </c>
      <c r="N82" s="6">
        <f ca="1">IF( ISERROR(SUMIF([1]Nevezések!I:I,L82,[1]Nevezések!AE:AE)),0,SUMIF([1]Nevezések!I:I,L82,[1]Nevezések!AE:AE))</f>
        <v>0</v>
      </c>
      <c r="O82" s="4"/>
      <c r="P82" s="4"/>
      <c r="Q82" s="4"/>
      <c r="R82" s="4"/>
      <c r="S82" s="4"/>
      <c r="T82" s="4"/>
    </row>
    <row r="83" spans="1:20" x14ac:dyDescent="0.3">
      <c r="A83" s="2" t="str">
        <f t="shared" si="2"/>
        <v/>
      </c>
      <c r="D83" s="2" t="str">
        <f>IF(B83&lt;&gt;"", VLOOKUP(B83,[1]Nevezések!I:J,2,FALSE),"")</f>
        <v/>
      </c>
      <c r="F83" s="2" t="str">
        <f t="shared" si="3"/>
        <v/>
      </c>
      <c r="J83" s="2" t="str">
        <f>IF(G83&lt;&gt;"", VLOOKUP(G83,[1]Nevezések!I:J,2,FALSE),"")</f>
        <v/>
      </c>
      <c r="L83" s="4" t="str">
        <f ca="1">IFERROR(__xludf.DUMMYFUNCTION("""COMPUTED_VALUE"""),"Debreceni Gönczy Pál Általános Iskola")</f>
        <v>Debreceni Gönczy Pál Általános Iskola</v>
      </c>
      <c r="M83" s="6">
        <f ca="1">IF( ISERROR(SUMIF([1]Nevezések!I:I,L83,[1]Nevezések!AD:AD)),0,SUMIF([1]Nevezések!I:I,L83,[1]Nevezések!AD:AD))</f>
        <v>0</v>
      </c>
      <c r="N83" s="6">
        <f ca="1">IF( ISERROR(SUMIF([1]Nevezések!I:I,L83,[1]Nevezések!AE:AE)),0,SUMIF([1]Nevezések!I:I,L83,[1]Nevezések!AE:AE))</f>
        <v>0</v>
      </c>
      <c r="O83" s="4"/>
      <c r="P83" s="4"/>
      <c r="Q83" s="4"/>
      <c r="R83" s="4"/>
      <c r="S83" s="4"/>
      <c r="T83" s="4"/>
    </row>
    <row r="84" spans="1:20" x14ac:dyDescent="0.3">
      <c r="A84" s="2" t="str">
        <f t="shared" si="2"/>
        <v/>
      </c>
      <c r="D84" s="2" t="str">
        <f>IF(B84&lt;&gt;"", VLOOKUP(B84,[1]Nevezések!I:J,2,FALSE),"")</f>
        <v/>
      </c>
      <c r="F84" s="2" t="str">
        <f t="shared" si="3"/>
        <v/>
      </c>
      <c r="J84" s="2" t="str">
        <f>IF(G84&lt;&gt;"", VLOOKUP(G84,[1]Nevezések!I:J,2,FALSE),"")</f>
        <v/>
      </c>
      <c r="L84" s="4" t="str">
        <f ca="1">IFERROR(__xludf.DUMMYFUNCTION("""COMPUTED_VALUE"""),"Budapesti Amerikai Nemzetközi Iskola")</f>
        <v>Budapesti Amerikai Nemzetközi Iskola</v>
      </c>
      <c r="M84" s="6">
        <f ca="1">IF( ISERROR(SUMIF([1]Nevezések!I:I,L84,[1]Nevezések!AD:AD)),0,SUMIF([1]Nevezések!I:I,L84,[1]Nevezések!AD:AD))</f>
        <v>0</v>
      </c>
      <c r="N84" s="6">
        <f ca="1">IF( ISERROR(SUMIF([1]Nevezések!I:I,L84,[1]Nevezések!AE:AE)),0,SUMIF([1]Nevezések!I:I,L84,[1]Nevezések!AE:AE))</f>
        <v>0</v>
      </c>
      <c r="O84" s="4"/>
      <c r="P84" s="4"/>
      <c r="Q84" s="4"/>
      <c r="R84" s="4"/>
      <c r="S84" s="4"/>
      <c r="T84" s="4"/>
    </row>
    <row r="85" spans="1:20" x14ac:dyDescent="0.3">
      <c r="A85" s="2" t="str">
        <f t="shared" si="2"/>
        <v/>
      </c>
      <c r="D85" s="2" t="str">
        <f>IF(B85&lt;&gt;"", VLOOKUP(B85,[1]Nevezések!I:J,2,FALSE),"")</f>
        <v/>
      </c>
      <c r="F85" s="2" t="str">
        <f t="shared" si="3"/>
        <v/>
      </c>
      <c r="J85" s="2" t="str">
        <f>IF(G85&lt;&gt;"", VLOOKUP(G85,[1]Nevezések!I:J,2,FALSE),"")</f>
        <v/>
      </c>
      <c r="L85" s="4" t="str">
        <f ca="1">IFERROR(__xludf.DUMMYFUNCTION("""COMPUTED_VALUE"""),"Gyermekház Iskola")</f>
        <v>Gyermekház Iskola</v>
      </c>
      <c r="M85" s="6">
        <f ca="1">IF( ISERROR(SUMIF([1]Nevezések!I:I,L85,[1]Nevezések!AD:AD)),0,SUMIF([1]Nevezések!I:I,L85,[1]Nevezések!AD:AD))</f>
        <v>0</v>
      </c>
      <c r="N85" s="6">
        <f ca="1">IF( ISERROR(SUMIF([1]Nevezések!I:I,L85,[1]Nevezések!AE:AE)),0,SUMIF([1]Nevezések!I:I,L85,[1]Nevezések!AE:AE))</f>
        <v>0</v>
      </c>
      <c r="O85" s="4"/>
      <c r="P85" s="4"/>
      <c r="Q85" s="4"/>
      <c r="R85" s="4"/>
      <c r="S85" s="4"/>
      <c r="T85" s="4"/>
    </row>
    <row r="86" spans="1:20" x14ac:dyDescent="0.3">
      <c r="A86" s="2" t="str">
        <f t="shared" si="2"/>
        <v/>
      </c>
      <c r="D86" s="2" t="str">
        <f>IF(B86&lt;&gt;"", VLOOKUP(B86,[1]Nevezések!I:J,2,FALSE),"")</f>
        <v/>
      </c>
      <c r="F86" s="2" t="str">
        <f t="shared" si="3"/>
        <v/>
      </c>
      <c r="J86" s="2" t="str">
        <f>IF(G86&lt;&gt;"", VLOOKUP(G86,[1]Nevezések!I:J,2,FALSE),"")</f>
        <v/>
      </c>
      <c r="L86" s="4" t="str">
        <f ca="1">IFERROR(__xludf.DUMMYFUNCTION("""COMPUTED_VALUE"""),"Gödöllői Waldorf Általános Iskola és Alapfokú Művészeti Iskola")</f>
        <v>Gödöllői Waldorf Általános Iskola és Alapfokú Művészeti Iskola</v>
      </c>
      <c r="M86" s="6">
        <f ca="1">IF( ISERROR(SUMIF([1]Nevezések!I:I,L86,[1]Nevezések!AD:AD)),0,SUMIF([1]Nevezések!I:I,L86,[1]Nevezések!AD:AD))</f>
        <v>6</v>
      </c>
      <c r="N86" s="6">
        <f ca="1">IF( ISERROR(SUMIF([1]Nevezések!I:I,L86,[1]Nevezések!AE:AE)),0,SUMIF([1]Nevezések!I:I,L86,[1]Nevezések!AE:AE))</f>
        <v>0</v>
      </c>
      <c r="O86" s="4"/>
      <c r="P86" s="4"/>
      <c r="Q86" s="4"/>
      <c r="R86" s="4"/>
      <c r="S86" s="4"/>
      <c r="T86" s="4"/>
    </row>
    <row r="87" spans="1:20" x14ac:dyDescent="0.3">
      <c r="A87" s="2" t="str">
        <f t="shared" si="2"/>
        <v/>
      </c>
      <c r="D87" s="2" t="str">
        <f>IF(B87&lt;&gt;"", VLOOKUP(B87,[1]Nevezések!I:J,2,FALSE),"")</f>
        <v/>
      </c>
      <c r="F87" s="2" t="str">
        <f t="shared" si="3"/>
        <v/>
      </c>
      <c r="J87" s="2" t="str">
        <f>IF(G87&lt;&gt;"", VLOOKUP(G87,[1]Nevezések!I:J,2,FALSE),"")</f>
        <v/>
      </c>
      <c r="L87" s="4" t="str">
        <f ca="1">IFERROR(__xludf.DUMMYFUNCTION("""COMPUTED_VALUE"""),"Budapest XIII. Kerületi Csata Utcai Általános Iskola")</f>
        <v>Budapest XIII. Kerületi Csata Utcai Általános Iskola</v>
      </c>
      <c r="M87" s="6">
        <f ca="1">IF( ISERROR(SUMIF([1]Nevezések!I:I,L87,[1]Nevezések!AD:AD)),0,SUMIF([1]Nevezések!I:I,L87,[1]Nevezések!AD:AD))</f>
        <v>0</v>
      </c>
      <c r="N87" s="6">
        <f ca="1">IF( ISERROR(SUMIF([1]Nevezések!I:I,L87,[1]Nevezések!AE:AE)),0,SUMIF([1]Nevezések!I:I,L87,[1]Nevezések!AE:AE))</f>
        <v>0</v>
      </c>
      <c r="O87" s="4"/>
      <c r="P87" s="4"/>
      <c r="Q87" s="4"/>
      <c r="R87" s="4"/>
      <c r="S87" s="4"/>
      <c r="T87" s="4"/>
    </row>
    <row r="88" spans="1:20" x14ac:dyDescent="0.3">
      <c r="A88" s="2" t="str">
        <f t="shared" si="2"/>
        <v/>
      </c>
      <c r="D88" s="2" t="str">
        <f>IF(B88&lt;&gt;"", VLOOKUP(B88,[1]Nevezések!I:J,2,FALSE),"")</f>
        <v/>
      </c>
      <c r="F88" s="2" t="str">
        <f t="shared" si="3"/>
        <v/>
      </c>
      <c r="J88" s="2" t="str">
        <f>IF(G88&lt;&gt;"", VLOOKUP(G88,[1]Nevezések!I:J,2,FALSE),"")</f>
        <v/>
      </c>
      <c r="L88" s="4" t="str">
        <f ca="1">IFERROR(__xludf.DUMMYFUNCTION("""COMPUTED_VALUE"""),"Budapest XIII. Kerületi Számítástechnikai Általános Iskola")</f>
        <v>Budapest XIII. Kerületi Számítástechnikai Általános Iskola</v>
      </c>
      <c r="M88" s="6">
        <f ca="1">IF( ISERROR(SUMIF([1]Nevezések!I:I,L88,[1]Nevezések!AD:AD)),0,SUMIF([1]Nevezések!I:I,L88,[1]Nevezések!AD:AD))</f>
        <v>0</v>
      </c>
      <c r="N88" s="6">
        <f ca="1">IF( ISERROR(SUMIF([1]Nevezések!I:I,L88,[1]Nevezések!AE:AE)),0,SUMIF([1]Nevezések!I:I,L88,[1]Nevezések!AE:AE))</f>
        <v>0</v>
      </c>
      <c r="O88" s="4"/>
      <c r="P88" s="4"/>
      <c r="Q88" s="4"/>
      <c r="R88" s="4"/>
      <c r="S88" s="4"/>
      <c r="T88" s="4"/>
    </row>
    <row r="89" spans="1:20" x14ac:dyDescent="0.3">
      <c r="A89" s="2" t="str">
        <f t="shared" si="2"/>
        <v/>
      </c>
      <c r="D89" s="2" t="str">
        <f>IF(B89&lt;&gt;"", VLOOKUP(B89,[1]Nevezések!I:J,2,FALSE),"")</f>
        <v/>
      </c>
      <c r="F89" s="2" t="str">
        <f t="shared" si="3"/>
        <v/>
      </c>
      <c r="J89" s="2" t="str">
        <f>IF(G89&lt;&gt;"", VLOOKUP(G89,[1]Nevezések!I:J,2,FALSE),"")</f>
        <v/>
      </c>
      <c r="L89" s="4" t="str">
        <f ca="1">IFERROR(__xludf.DUMMYFUNCTION("""COMPUTED_VALUE"""),"Dunakeszi Szent István Általános Iskola")</f>
        <v>Dunakeszi Szent István Általános Iskola</v>
      </c>
      <c r="M89" s="6">
        <f ca="1">IF( ISERROR(SUMIF([1]Nevezések!I:I,L89,[1]Nevezések!AD:AD)),0,SUMIF([1]Nevezések!I:I,L89,[1]Nevezések!AD:AD))</f>
        <v>12</v>
      </c>
      <c r="N89" s="6">
        <f ca="1">IF( ISERROR(SUMIF([1]Nevezések!I:I,L89,[1]Nevezések!AE:AE)),0,SUMIF([1]Nevezések!I:I,L89,[1]Nevezések!AE:AE))</f>
        <v>0</v>
      </c>
      <c r="O89" s="4"/>
      <c r="P89" s="4"/>
      <c r="Q89" s="4"/>
      <c r="R89" s="4"/>
      <c r="S89" s="4"/>
      <c r="T89" s="4"/>
    </row>
    <row r="90" spans="1:20" x14ac:dyDescent="0.3">
      <c r="A90" s="2" t="str">
        <f t="shared" si="2"/>
        <v/>
      </c>
      <c r="D90" s="2" t="str">
        <f>IF(B90&lt;&gt;"", VLOOKUP(B90,[1]Nevezések!I:J,2,FALSE),"")</f>
        <v/>
      </c>
      <c r="F90" s="2" t="str">
        <f t="shared" si="3"/>
        <v/>
      </c>
      <c r="J90" s="2" t="str">
        <f>IF(G90&lt;&gt;"", VLOOKUP(G90,[1]Nevezések!I:J,2,FALSE),"")</f>
        <v/>
      </c>
      <c r="L90" s="4" t="str">
        <f ca="1">IFERROR(__xludf.DUMMYFUNCTION("""COMPUTED_VALUE"""),"Piarista Gimnázium és Kollégium")</f>
        <v>Piarista Gimnázium és Kollégium</v>
      </c>
      <c r="M90" s="6">
        <f ca="1">IF( ISERROR(SUMIF([1]Nevezések!I:I,L90,[1]Nevezések!AD:AD)),0,SUMIF([1]Nevezések!I:I,L90,[1]Nevezések!AD:AD))</f>
        <v>0</v>
      </c>
      <c r="N90" s="6">
        <f ca="1">IF( ISERROR(SUMIF([1]Nevezések!I:I,L90,[1]Nevezések!AE:AE)),0,SUMIF([1]Nevezések!I:I,L90,[1]Nevezések!AE:AE))</f>
        <v>0</v>
      </c>
      <c r="O90" s="4"/>
      <c r="P90" s="4"/>
      <c r="Q90" s="4"/>
      <c r="R90" s="4"/>
      <c r="S90" s="4"/>
      <c r="T90" s="4"/>
    </row>
    <row r="91" spans="1:20" x14ac:dyDescent="0.3">
      <c r="A91" s="2" t="str">
        <f t="shared" si="2"/>
        <v/>
      </c>
      <c r="D91" s="2" t="str">
        <f>IF(B91&lt;&gt;"", VLOOKUP(B91,[1]Nevezések!I:J,2,FALSE),"")</f>
        <v/>
      </c>
      <c r="F91" s="2" t="str">
        <f t="shared" si="3"/>
        <v/>
      </c>
      <c r="J91" s="2" t="str">
        <f>IF(G91&lt;&gt;"", VLOOKUP(G91,[1]Nevezések!I:J,2,FALSE),"")</f>
        <v/>
      </c>
      <c r="L91" s="4" t="str">
        <f ca="1">IFERROR(__xludf.DUMMYFUNCTION("""COMPUTED_VALUE"""),"Thököly Imre Két Tanítási Nyelvű Általános Iskola")</f>
        <v>Thököly Imre Két Tanítási Nyelvű Általános Iskola</v>
      </c>
      <c r="M91" s="6">
        <f ca="1">IF( ISERROR(SUMIF([1]Nevezések!I:I,L91,[1]Nevezések!AD:AD)),0,SUMIF([1]Nevezések!I:I,L91,[1]Nevezések!AD:AD))</f>
        <v>6</v>
      </c>
      <c r="N91" s="6">
        <f ca="1">IF( ISERROR(SUMIF([1]Nevezések!I:I,L91,[1]Nevezések!AE:AE)),0,SUMIF([1]Nevezések!I:I,L91,[1]Nevezések!AE:AE))</f>
        <v>0</v>
      </c>
      <c r="O91" s="4"/>
      <c r="P91" s="4"/>
      <c r="Q91" s="4"/>
      <c r="R91" s="4"/>
      <c r="S91" s="4"/>
      <c r="T91" s="4"/>
    </row>
    <row r="92" spans="1:20" x14ac:dyDescent="0.3">
      <c r="A92" s="2" t="str">
        <f t="shared" si="2"/>
        <v/>
      </c>
      <c r="D92" s="2" t="str">
        <f>IF(B92&lt;&gt;"", VLOOKUP(B92,[1]Nevezések!I:J,2,FALSE),"")</f>
        <v/>
      </c>
      <c r="F92" s="2" t="str">
        <f t="shared" si="3"/>
        <v/>
      </c>
      <c r="J92" s="2" t="str">
        <f>IF(G92&lt;&gt;"", VLOOKUP(G92,[1]Nevezések!I:J,2,FALSE),"")</f>
        <v/>
      </c>
      <c r="L92" s="4" t="str">
        <f ca="1">IFERROR(__xludf.DUMMYFUNCTION("""COMPUTED_VALUE"""),"Árpád-házi Szent Erzsébet Gimnázium, Óvoda és Általános Iskola")</f>
        <v>Árpád-házi Szent Erzsébet Gimnázium, Óvoda és Általános Iskola</v>
      </c>
      <c r="M92" s="6">
        <f ca="1">IF( ISERROR(SUMIF([1]Nevezések!I:I,L92,[1]Nevezések!AD:AD)),0,SUMIF([1]Nevezések!I:I,L92,[1]Nevezések!AD:AD))</f>
        <v>0</v>
      </c>
      <c r="N92" s="6">
        <f ca="1">IF( ISERROR(SUMIF([1]Nevezések!I:I,L92,[1]Nevezések!AE:AE)),0,SUMIF([1]Nevezések!I:I,L92,[1]Nevezések!AE:AE))</f>
        <v>0</v>
      </c>
      <c r="O92" s="4"/>
      <c r="P92" s="4"/>
      <c r="Q92" s="4"/>
      <c r="R92" s="4"/>
      <c r="S92" s="4"/>
      <c r="T92" s="4"/>
    </row>
    <row r="93" spans="1:20" x14ac:dyDescent="0.3">
      <c r="A93" s="2" t="str">
        <f t="shared" si="2"/>
        <v/>
      </c>
      <c r="D93" s="2" t="str">
        <f>IF(B93&lt;&gt;"", VLOOKUP(B93,[1]Nevezések!I:J,2,FALSE),"")</f>
        <v/>
      </c>
      <c r="F93" s="2" t="str">
        <f t="shared" si="3"/>
        <v/>
      </c>
      <c r="J93" s="2" t="str">
        <f>IF(G93&lt;&gt;"", VLOOKUP(G93,[1]Nevezések!I:J,2,FALSE),"")</f>
        <v/>
      </c>
      <c r="L93" s="4" t="str">
        <f ca="1">IFERROR(__xludf.DUMMYFUNCTION("""COMPUTED_VALUE"""),"Debreceni Petőfi Sándor Általános Iskola és Alapfokú Művészeti Iskola")</f>
        <v>Debreceni Petőfi Sándor Általános Iskola és Alapfokú Művészeti Iskola</v>
      </c>
      <c r="M93" s="6">
        <f ca="1">IF( ISERROR(SUMIF([1]Nevezések!I:I,L93,[1]Nevezések!AD:AD)),0,SUMIF([1]Nevezések!I:I,L93,[1]Nevezések!AD:AD))</f>
        <v>0</v>
      </c>
      <c r="N93" s="6">
        <f ca="1">IF( ISERROR(SUMIF([1]Nevezések!I:I,L93,[1]Nevezések!AE:AE)),0,SUMIF([1]Nevezések!I:I,L93,[1]Nevezések!AE:AE))</f>
        <v>0</v>
      </c>
      <c r="O93" s="4"/>
      <c r="P93" s="4"/>
      <c r="Q93" s="4"/>
      <c r="R93" s="4"/>
      <c r="S93" s="4"/>
      <c r="T93" s="4"/>
    </row>
    <row r="94" spans="1:20" x14ac:dyDescent="0.3">
      <c r="A94" s="2" t="str">
        <f t="shared" si="2"/>
        <v/>
      </c>
      <c r="D94" s="2" t="str">
        <f>IF(B94&lt;&gt;"", VLOOKUP(B94,[1]Nevezések!I:J,2,FALSE),"")</f>
        <v/>
      </c>
      <c r="F94" s="2" t="str">
        <f t="shared" si="3"/>
        <v/>
      </c>
      <c r="J94" s="2" t="str">
        <f>IF(G94&lt;&gt;"", VLOOKUP(G94,[1]Nevezések!I:J,2,FALSE),"")</f>
        <v/>
      </c>
      <c r="L94" s="4" t="str">
        <f ca="1">IFERROR(__xludf.DUMMYFUNCTION("""COMPUTED_VALUE"""),"Roszík Mihály Evangélikus Általános Iskola")</f>
        <v>Roszík Mihály Evangélikus Általános Iskola</v>
      </c>
      <c r="M94" s="6">
        <f ca="1">IF( ISERROR(SUMIF([1]Nevezések!I:I,L94,[1]Nevezések!AD:AD)),0,SUMIF([1]Nevezések!I:I,L94,[1]Nevezések!AD:AD))</f>
        <v>0</v>
      </c>
      <c r="N94" s="6">
        <f ca="1">IF( ISERROR(SUMIF([1]Nevezések!I:I,L94,[1]Nevezések!AE:AE)),0,SUMIF([1]Nevezések!I:I,L94,[1]Nevezések!AE:AE))</f>
        <v>0</v>
      </c>
      <c r="O94" s="4"/>
      <c r="P94" s="4"/>
      <c r="Q94" s="4"/>
      <c r="R94" s="4"/>
      <c r="S94" s="4"/>
      <c r="T94" s="4"/>
    </row>
    <row r="95" spans="1:20" x14ac:dyDescent="0.3">
      <c r="A95" s="2" t="str">
        <f t="shared" si="2"/>
        <v/>
      </c>
      <c r="D95" s="2" t="str">
        <f>IF(B95&lt;&gt;"", VLOOKUP(B95,[1]Nevezések!I:J,2,FALSE),"")</f>
        <v/>
      </c>
      <c r="F95" s="2" t="str">
        <f t="shared" si="3"/>
        <v/>
      </c>
      <c r="J95" s="2" t="str">
        <f>IF(G95&lt;&gt;"", VLOOKUP(G95,[1]Nevezések!I:J,2,FALSE),"")</f>
        <v/>
      </c>
      <c r="L95" s="4" t="str">
        <f ca="1">IFERROR(__xludf.DUMMYFUNCTION("""COMPUTED_VALUE"""),"Gubányi Károly Általános Iskola")</f>
        <v>Gubányi Károly Általános Iskola</v>
      </c>
      <c r="M95" s="6">
        <f ca="1">IF( ISERROR(SUMIF([1]Nevezések!I:I,L95,[1]Nevezések!AD:AD)),0,SUMIF([1]Nevezések!I:I,L95,[1]Nevezések!AD:AD))</f>
        <v>0</v>
      </c>
      <c r="N95" s="6">
        <f ca="1">IF( ISERROR(SUMIF([1]Nevezések!I:I,L95,[1]Nevezések!AE:AE)),0,SUMIF([1]Nevezések!I:I,L95,[1]Nevezések!AE:AE))</f>
        <v>0</v>
      </c>
      <c r="O95" s="4"/>
      <c r="P95" s="4"/>
      <c r="Q95" s="4"/>
      <c r="R95" s="4"/>
      <c r="S95" s="4"/>
      <c r="T95" s="4"/>
    </row>
    <row r="96" spans="1:20" x14ac:dyDescent="0.3">
      <c r="A96" s="2" t="str">
        <f t="shared" si="2"/>
        <v/>
      </c>
      <c r="D96" s="2" t="str">
        <f>IF(B96&lt;&gt;"", VLOOKUP(B96,[1]Nevezések!I:J,2,FALSE),"")</f>
        <v/>
      </c>
      <c r="F96" s="2" t="str">
        <f t="shared" si="3"/>
        <v/>
      </c>
      <c r="L96" s="4" t="str">
        <f ca="1">IFERROR(__xludf.DUMMYFUNCTION("""COMPUTED_VALUE"""),"Pápai Erkel Ferenc Ének-Zenei Általános Iskola")</f>
        <v>Pápai Erkel Ferenc Ének-Zenei Általános Iskola</v>
      </c>
      <c r="M96" s="6">
        <f ca="1">IF( ISERROR(SUMIF([1]Nevezések!I:I,L96,[1]Nevezések!AD:AD)),0,SUMIF([1]Nevezések!I:I,L96,[1]Nevezések!AD:AD))</f>
        <v>0</v>
      </c>
      <c r="N96" s="6">
        <f ca="1">IF( ISERROR(SUMIF([1]Nevezések!I:I,L96,[1]Nevezések!AE:AE)),0,SUMIF([1]Nevezések!I:I,L96,[1]Nevezések!AE:AE))</f>
        <v>0</v>
      </c>
      <c r="O96" s="4"/>
      <c r="P96" s="4"/>
      <c r="Q96" s="4"/>
      <c r="R96" s="4"/>
      <c r="S96" s="4"/>
      <c r="T96" s="4"/>
    </row>
    <row r="97" spans="1:20" x14ac:dyDescent="0.3">
      <c r="A97" s="2" t="str">
        <f t="shared" si="2"/>
        <v/>
      </c>
      <c r="F97" s="2" t="str">
        <f t="shared" si="3"/>
        <v/>
      </c>
      <c r="L97" s="4" t="str">
        <f ca="1">IFERROR(__xludf.DUMMYFUNCTION("""COMPUTED_VALUE"""),"Túróczy Zoltán Evangélikus Óvoda és Magyar-Angol Két Tanítási Nyelvű Általános Iskola")</f>
        <v>Túróczy Zoltán Evangélikus Óvoda és Magyar-Angol Két Tanítási Nyelvű Általános Iskola</v>
      </c>
      <c r="M97" s="6">
        <f ca="1">IF( ISERROR(SUMIF([1]Nevezések!I:I,L97,[1]Nevezések!AD:AD)),0,SUMIF([1]Nevezések!I:I,L97,[1]Nevezések!AD:AD))</f>
        <v>0</v>
      </c>
      <c r="N97" s="6">
        <f ca="1">IF( ISERROR(SUMIF([1]Nevezések!I:I,L97,[1]Nevezések!AE:AE)),0,SUMIF([1]Nevezések!I:I,L97,[1]Nevezések!AE:AE))</f>
        <v>0</v>
      </c>
      <c r="O97" s="4"/>
      <c r="P97" s="4"/>
      <c r="Q97" s="4"/>
      <c r="R97" s="4"/>
      <c r="S97" s="4"/>
      <c r="T97" s="4"/>
    </row>
    <row r="98" spans="1:20" x14ac:dyDescent="0.3">
      <c r="A98" s="2" t="str">
        <f t="shared" si="2"/>
        <v/>
      </c>
      <c r="F98" s="2" t="str">
        <f t="shared" si="3"/>
        <v/>
      </c>
      <c r="L98" s="4" t="str">
        <f ca="1">IFERROR(__xludf.DUMMYFUNCTION("""COMPUTED_VALUE"""),"Kunszigeti Két Tanítási Nyelvű Általános Iskola és Alapfokú Művészeti Iskola")</f>
        <v>Kunszigeti Két Tanítási Nyelvű Általános Iskola és Alapfokú Művészeti Iskola</v>
      </c>
      <c r="M98" s="6">
        <f ca="1">IF( ISERROR(SUMIF([1]Nevezések!I:I,L98,[1]Nevezések!AD:AD)),0,SUMIF([1]Nevezések!I:I,L98,[1]Nevezések!AD:AD))</f>
        <v>0</v>
      </c>
      <c r="N98" s="6">
        <f ca="1">IF( ISERROR(SUMIF([1]Nevezések!I:I,L98,[1]Nevezések!AE:AE)),0,SUMIF([1]Nevezések!I:I,L98,[1]Nevezések!AE:AE))</f>
        <v>0</v>
      </c>
      <c r="O98" s="4"/>
      <c r="P98" s="4"/>
      <c r="Q98" s="4"/>
      <c r="R98" s="4"/>
      <c r="S98" s="4"/>
      <c r="T98" s="4"/>
    </row>
    <row r="99" spans="1:20" x14ac:dyDescent="0.3">
      <c r="A99" s="2" t="str">
        <f t="shared" si="2"/>
        <v/>
      </c>
      <c r="F99" s="2" t="str">
        <f t="shared" si="3"/>
        <v/>
      </c>
      <c r="L99" s="4" t="str">
        <f ca="1">IFERROR(__xludf.DUMMYFUNCTION("""COMPUTED_VALUE"""),"Ceglédi Táncsics Mihály Általános Iskola")</f>
        <v>Ceglédi Táncsics Mihály Általános Iskola</v>
      </c>
      <c r="M99" s="6">
        <f ca="1">IF( ISERROR(SUMIF([1]Nevezések!I:I,L99,[1]Nevezések!AD:AD)),0,SUMIF([1]Nevezések!I:I,L99,[1]Nevezések!AD:AD))</f>
        <v>0</v>
      </c>
      <c r="N99" s="6">
        <f ca="1">IF( ISERROR(SUMIF([1]Nevezések!I:I,L99,[1]Nevezések!AE:AE)),0,SUMIF([1]Nevezések!I:I,L99,[1]Nevezések!AE:AE))</f>
        <v>0</v>
      </c>
      <c r="O99" s="4"/>
      <c r="P99" s="4"/>
      <c r="Q99" s="4"/>
      <c r="R99" s="4"/>
      <c r="S99" s="4"/>
      <c r="T99" s="4"/>
    </row>
    <row r="100" spans="1:20" x14ac:dyDescent="0.3">
      <c r="A100" s="2" t="str">
        <f t="shared" si="2"/>
        <v/>
      </c>
      <c r="F100" s="2" t="str">
        <f t="shared" si="3"/>
        <v/>
      </c>
      <c r="L100" s="4" t="str">
        <f ca="1">IFERROR(__xludf.DUMMYFUNCTION("""COMPUTED_VALUE"""),"Fillér Utcai Általános Iskola")</f>
        <v>Fillér Utcai Általános Iskola</v>
      </c>
      <c r="M100" s="6">
        <f ca="1">IF( ISERROR(SUMIF([1]Nevezések!I:I,L100,[1]Nevezések!AD:AD)),0,SUMIF([1]Nevezések!I:I,L100,[1]Nevezések!AD:AD))</f>
        <v>0</v>
      </c>
      <c r="N100" s="6">
        <f ca="1">IF( ISERROR(SUMIF([1]Nevezések!I:I,L100,[1]Nevezések!AE:AE)),0,SUMIF([1]Nevezések!I:I,L100,[1]Nevezések!AE:AE))</f>
        <v>0</v>
      </c>
      <c r="O100" s="4"/>
      <c r="P100" s="4"/>
      <c r="Q100" s="4"/>
      <c r="R100" s="4"/>
      <c r="S100" s="4"/>
      <c r="T100" s="4"/>
    </row>
    <row r="101" spans="1:20" x14ac:dyDescent="0.3">
      <c r="A101" s="2" t="str">
        <f t="shared" si="2"/>
        <v/>
      </c>
      <c r="F101" s="2" t="str">
        <f t="shared" si="3"/>
        <v/>
      </c>
      <c r="L101" s="4" t="str">
        <f ca="1">IFERROR(__xludf.DUMMYFUNCTION("""COMPUTED_VALUE"""),"Debreceni Fazekas Mihály Általános Iskola")</f>
        <v>Debreceni Fazekas Mihály Általános Iskola</v>
      </c>
      <c r="M101" s="6">
        <f ca="1">IF( ISERROR(SUMIF([1]Nevezések!I:I,L101,[1]Nevezések!AD:AD)),0,SUMIF([1]Nevezések!I:I,L101,[1]Nevezések!AD:AD))</f>
        <v>0</v>
      </c>
      <c r="N101" s="6">
        <f ca="1">IF( ISERROR(SUMIF([1]Nevezések!I:I,L101,[1]Nevezések!AE:AE)),0,SUMIF([1]Nevezések!I:I,L101,[1]Nevezések!AE:AE))</f>
        <v>0</v>
      </c>
      <c r="O101" s="4"/>
      <c r="P101" s="4"/>
      <c r="Q101" s="4"/>
      <c r="R101" s="4"/>
      <c r="S101" s="4"/>
      <c r="T101" s="4"/>
    </row>
    <row r="102" spans="1:20" x14ac:dyDescent="0.3">
      <c r="A102" s="2" t="str">
        <f t="shared" si="2"/>
        <v/>
      </c>
      <c r="F102" s="2" t="str">
        <f t="shared" si="3"/>
        <v/>
      </c>
      <c r="L102" s="4" t="str">
        <f ca="1">IFERROR(__xludf.DUMMYFUNCTION("""COMPUTED_VALUE"""),"Nyitra Utcai Általános Iskola")</f>
        <v>Nyitra Utcai Általános Iskola</v>
      </c>
      <c r="M102" s="6">
        <f ca="1">IF( ISERROR(SUMIF([1]Nevezések!I:I,L102,[1]Nevezések!AD:AD)),0,SUMIF([1]Nevezések!I:I,L102,[1]Nevezések!AD:AD))</f>
        <v>0</v>
      </c>
      <c r="N102" s="6">
        <f ca="1">IF( ISERROR(SUMIF([1]Nevezések!I:I,L102,[1]Nevezések!AE:AE)),0,SUMIF([1]Nevezések!I:I,L102,[1]Nevezések!AE:AE))</f>
        <v>0</v>
      </c>
      <c r="O102" s="4"/>
      <c r="P102" s="4"/>
      <c r="Q102" s="4"/>
      <c r="R102" s="4"/>
      <c r="S102" s="4"/>
      <c r="T102" s="4"/>
    </row>
    <row r="103" spans="1:20" x14ac:dyDescent="0.3">
      <c r="A103" s="2" t="str">
        <f t="shared" si="2"/>
        <v/>
      </c>
      <c r="F103" s="2" t="str">
        <f t="shared" si="3"/>
        <v/>
      </c>
      <c r="L103" s="4" t="str">
        <f ca="1">IFERROR(__xludf.DUMMYFUNCTION("""COMPUTED_VALUE"""),"Nyíregyházi Arany János Gimnázium, Általános Iskola és Kollégium")</f>
        <v>Nyíregyházi Arany János Gimnázium, Általános Iskola és Kollégium</v>
      </c>
      <c r="M103" s="6">
        <f ca="1">IF( ISERROR(SUMIF([1]Nevezések!I:I,L103,[1]Nevezések!AD:AD)),0,SUMIF([1]Nevezések!I:I,L103,[1]Nevezések!AD:AD))</f>
        <v>1</v>
      </c>
      <c r="N103" s="6">
        <f ca="1">IF( ISERROR(SUMIF([1]Nevezések!I:I,L103,[1]Nevezések!AE:AE)),0,SUMIF([1]Nevezések!I:I,L103,[1]Nevezések!AE:AE))</f>
        <v>0</v>
      </c>
      <c r="O103" s="4"/>
      <c r="P103" s="4"/>
      <c r="Q103" s="4"/>
      <c r="R103" s="4"/>
      <c r="S103" s="4"/>
      <c r="T103" s="4"/>
    </row>
    <row r="104" spans="1:20" x14ac:dyDescent="0.3">
      <c r="A104" s="2" t="str">
        <f t="shared" si="2"/>
        <v/>
      </c>
      <c r="F104" s="2" t="str">
        <f t="shared" si="3"/>
        <v/>
      </c>
      <c r="L104" s="4" t="str">
        <f ca="1">IFERROR(__xludf.DUMMYFUNCTION("""COMPUTED_VALUE"""),"Budapest XIII. Kerületi Eötvös József Általános Iskola")</f>
        <v>Budapest XIII. Kerületi Eötvös József Általános Iskola</v>
      </c>
      <c r="M104" s="6">
        <f ca="1">IF( ISERROR(SUMIF([1]Nevezések!I:I,L104,[1]Nevezések!AD:AD)),0,SUMIF([1]Nevezések!I:I,L104,[1]Nevezések!AD:AD))</f>
        <v>2</v>
      </c>
      <c r="N104" s="6">
        <f ca="1">IF( ISERROR(SUMIF([1]Nevezések!I:I,L104,[1]Nevezések!AE:AE)),0,SUMIF([1]Nevezések!I:I,L104,[1]Nevezések!AE:AE))</f>
        <v>0</v>
      </c>
      <c r="O104" s="4"/>
      <c r="P104" s="4"/>
      <c r="Q104" s="4"/>
      <c r="R104" s="4"/>
      <c r="S104" s="4"/>
      <c r="T104" s="4"/>
    </row>
    <row r="105" spans="1:20" x14ac:dyDescent="0.3">
      <c r="A105" s="2" t="str">
        <f t="shared" si="2"/>
        <v/>
      </c>
      <c r="F105" s="2" t="str">
        <f t="shared" si="3"/>
        <v/>
      </c>
      <c r="L105" s="4" t="str">
        <f ca="1">IFERROR(__xludf.DUMMYFUNCTION("""COMPUTED_VALUE"""),"Szombathelyi Neumann János Általános Iskola")</f>
        <v>Szombathelyi Neumann János Általános Iskola</v>
      </c>
      <c r="M105" s="6">
        <f ca="1">IF( ISERROR(SUMIF([1]Nevezések!I:I,L105,[1]Nevezések!AD:AD)),0,SUMIF([1]Nevezések!I:I,L105,[1]Nevezések!AD:AD))</f>
        <v>0</v>
      </c>
      <c r="N105" s="6">
        <f ca="1">IF( ISERROR(SUMIF([1]Nevezések!I:I,L105,[1]Nevezések!AE:AE)),0,SUMIF([1]Nevezések!I:I,L105,[1]Nevezések!AE:AE))</f>
        <v>0</v>
      </c>
      <c r="O105" s="4"/>
      <c r="P105" s="4"/>
      <c r="Q105" s="4"/>
      <c r="R105" s="4"/>
      <c r="S105" s="4"/>
      <c r="T105" s="4"/>
    </row>
    <row r="106" spans="1:20" x14ac:dyDescent="0.3">
      <c r="A106" s="2" t="str">
        <f t="shared" si="2"/>
        <v/>
      </c>
      <c r="F106" s="2" t="str">
        <f t="shared" si="3"/>
        <v/>
      </c>
      <c r="L106" s="4" t="str">
        <f ca="1">IFERROR(__xludf.DUMMYFUNCTION("""COMPUTED_VALUE"""),"Budapest XIII. Kerületi Pannónia Német Nemzetiségi Kétnyelvű és Angol Nyelvet Oktató Általános Iskola")</f>
        <v>Budapest XIII. Kerületi Pannónia Német Nemzetiségi Kétnyelvű és Angol Nyelvet Oktató Általános Iskola</v>
      </c>
      <c r="M106" s="6">
        <f ca="1">IF( ISERROR(SUMIF([1]Nevezések!I:I,L106,[1]Nevezések!AD:AD)),0,SUMIF([1]Nevezések!I:I,L106,[1]Nevezések!AD:AD))</f>
        <v>1</v>
      </c>
      <c r="N106" s="6">
        <f ca="1">IF( ISERROR(SUMIF([1]Nevezések!I:I,L106,[1]Nevezések!AE:AE)),0,SUMIF([1]Nevezések!I:I,L106,[1]Nevezések!AE:AE))</f>
        <v>0</v>
      </c>
      <c r="O106" s="4"/>
      <c r="P106" s="4"/>
      <c r="Q106" s="4"/>
      <c r="R106" s="4"/>
      <c r="S106" s="4"/>
      <c r="T106" s="4"/>
    </row>
    <row r="107" spans="1:20" x14ac:dyDescent="0.3">
      <c r="A107" s="2" t="str">
        <f t="shared" si="2"/>
        <v/>
      </c>
      <c r="F107" s="2" t="str">
        <f t="shared" si="3"/>
        <v/>
      </c>
      <c r="L107" s="4" t="str">
        <f ca="1">IFERROR(__xludf.DUMMYFUNCTION("""COMPUTED_VALUE"""),"Debreceni Lorántffy Zsuzsanna Általános Iskola")</f>
        <v>Debreceni Lorántffy Zsuzsanna Általános Iskola</v>
      </c>
      <c r="M107" s="6">
        <f ca="1">IF( ISERROR(SUMIF([1]Nevezések!I:I,L107,[1]Nevezések!AD:AD)),0,SUMIF([1]Nevezések!I:I,L107,[1]Nevezések!AD:AD))</f>
        <v>6</v>
      </c>
      <c r="N107" s="6">
        <f ca="1">IF( ISERROR(SUMIF([1]Nevezések!I:I,L107,[1]Nevezések!AE:AE)),0,SUMIF([1]Nevezések!I:I,L107,[1]Nevezések!AE:AE))</f>
        <v>0</v>
      </c>
      <c r="O107" s="4"/>
      <c r="P107" s="4"/>
      <c r="Q107" s="4"/>
      <c r="R107" s="4"/>
      <c r="S107" s="4"/>
      <c r="T107" s="4"/>
    </row>
    <row r="108" spans="1:20" x14ac:dyDescent="0.3">
      <c r="A108" s="2" t="str">
        <f t="shared" si="2"/>
        <v/>
      </c>
      <c r="F108" s="2" t="str">
        <f t="shared" si="3"/>
        <v/>
      </c>
      <c r="L108" s="4" t="str">
        <f ca="1">IFERROR(__xludf.DUMMYFUNCTION("""COMPUTED_VALUE"""),"Szegedi Jerney János Általános Iskola")</f>
        <v>Szegedi Jerney János Általános Iskola</v>
      </c>
      <c r="M108" s="6">
        <f ca="1">IF( ISERROR(SUMIF([1]Nevezések!I:I,L108,[1]Nevezések!AD:AD)),0,SUMIF([1]Nevezések!I:I,L108,[1]Nevezések!AD:AD))</f>
        <v>0</v>
      </c>
      <c r="N108" s="6">
        <f ca="1">IF( ISERROR(SUMIF([1]Nevezések!I:I,L108,[1]Nevezések!AE:AE)),0,SUMIF([1]Nevezések!I:I,L108,[1]Nevezések!AE:AE))</f>
        <v>0</v>
      </c>
      <c r="O108" s="4"/>
      <c r="P108" s="4"/>
      <c r="Q108" s="4"/>
      <c r="R108" s="4"/>
      <c r="S108" s="4"/>
      <c r="T108" s="4"/>
    </row>
    <row r="109" spans="1:20" x14ac:dyDescent="0.3">
      <c r="A109" s="2" t="str">
        <f t="shared" si="2"/>
        <v/>
      </c>
      <c r="F109" s="2" t="str">
        <f t="shared" si="3"/>
        <v/>
      </c>
      <c r="L109" s="4" t="str">
        <f ca="1">IFERROR(__xludf.DUMMYFUNCTION("""COMPUTED_VALUE"""),"Szent Kereszt Katolikus Általános Iskola és Óvoda")</f>
        <v>Szent Kereszt Katolikus Általános Iskola és Óvoda</v>
      </c>
      <c r="M109" s="6">
        <f ca="1">IF( ISERROR(SUMIF([1]Nevezések!I:I,L109,[1]Nevezések!AD:AD)),0,SUMIF([1]Nevezések!I:I,L109,[1]Nevezések!AD:AD))</f>
        <v>0</v>
      </c>
      <c r="N109" s="6">
        <f ca="1">IF( ISERROR(SUMIF([1]Nevezések!I:I,L109,[1]Nevezések!AE:AE)),0,SUMIF([1]Nevezések!I:I,L109,[1]Nevezések!AE:AE))</f>
        <v>0</v>
      </c>
      <c r="O109" s="4"/>
      <c r="P109" s="4"/>
      <c r="Q109" s="4"/>
      <c r="R109" s="4"/>
      <c r="S109" s="4"/>
      <c r="T109" s="4"/>
    </row>
    <row r="110" spans="1:20" x14ac:dyDescent="0.3">
      <c r="A110" s="2" t="str">
        <f t="shared" si="2"/>
        <v/>
      </c>
      <c r="F110" s="2" t="str">
        <f t="shared" si="3"/>
        <v/>
      </c>
      <c r="L110" s="4" t="str">
        <f ca="1">IFERROR(__xludf.DUMMYFUNCTION("""COMPUTED_VALUE"""),"Budapest XIV. Kerületi Jókai Mór Általános Iskola")</f>
        <v>Budapest XIV. Kerületi Jókai Mór Általános Iskola</v>
      </c>
      <c r="M110" s="6">
        <f ca="1">IF( ISERROR(SUMIF([1]Nevezések!I:I,L110,[1]Nevezések!AD:AD)),0,SUMIF([1]Nevezések!I:I,L110,[1]Nevezések!AD:AD))</f>
        <v>0</v>
      </c>
      <c r="N110" s="6">
        <f ca="1">IF( ISERROR(SUMIF([1]Nevezések!I:I,L110,[1]Nevezések!AE:AE)),0,SUMIF([1]Nevezések!I:I,L110,[1]Nevezések!AE:AE))</f>
        <v>0</v>
      </c>
      <c r="O110" s="4"/>
      <c r="P110" s="4"/>
      <c r="Q110" s="4"/>
      <c r="R110" s="4"/>
      <c r="S110" s="4"/>
      <c r="T110" s="4"/>
    </row>
    <row r="111" spans="1:20" x14ac:dyDescent="0.3">
      <c r="A111" s="2" t="str">
        <f t="shared" si="2"/>
        <v/>
      </c>
      <c r="F111" s="2" t="str">
        <f t="shared" si="3"/>
        <v/>
      </c>
      <c r="L111" s="4" t="str">
        <f ca="1">IFERROR(__xludf.DUMMYFUNCTION("""COMPUTED_VALUE"""),"Németh László Gimnázium")</f>
        <v>Németh László Gimnázium</v>
      </c>
      <c r="M111" s="6">
        <f ca="1">IF( ISERROR(SUMIF([1]Nevezések!I:I,L111,[1]Nevezések!AD:AD)),0,SUMIF([1]Nevezések!I:I,L111,[1]Nevezések!AD:AD))</f>
        <v>2</v>
      </c>
      <c r="N111" s="6">
        <f ca="1">IF( ISERROR(SUMIF([1]Nevezések!I:I,L111,[1]Nevezések!AE:AE)),0,SUMIF([1]Nevezések!I:I,L111,[1]Nevezések!AE:AE))</f>
        <v>0</v>
      </c>
      <c r="O111" s="4"/>
      <c r="P111" s="4"/>
      <c r="Q111" s="4"/>
      <c r="R111" s="4"/>
      <c r="S111" s="4"/>
      <c r="T111" s="4"/>
    </row>
    <row r="112" spans="1:20" x14ac:dyDescent="0.3">
      <c r="A112" s="2" t="str">
        <f t="shared" si="2"/>
        <v/>
      </c>
      <c r="F112" s="2" t="str">
        <f t="shared" si="3"/>
        <v/>
      </c>
      <c r="L112" s="4" t="str">
        <f ca="1">IFERROR(__xludf.DUMMYFUNCTION("""COMPUTED_VALUE"""),"Újlak Utcai Általános, Német Nemzetiségi és Magyar-Angol Két Tanítási Nyelvű Iskola")</f>
        <v>Újlak Utcai Általános, Német Nemzetiségi és Magyar-Angol Két Tanítási Nyelvű Iskola</v>
      </c>
      <c r="M112" s="6">
        <f ca="1">IF( ISERROR(SUMIF([1]Nevezések!I:I,L112,[1]Nevezések!AD:AD)),0,SUMIF([1]Nevezések!I:I,L112,[1]Nevezések!AD:AD))</f>
        <v>0</v>
      </c>
      <c r="N112" s="6">
        <f ca="1">IF( ISERROR(SUMIF([1]Nevezések!I:I,L112,[1]Nevezések!AE:AE)),0,SUMIF([1]Nevezések!I:I,L112,[1]Nevezések!AE:AE))</f>
        <v>0</v>
      </c>
      <c r="O112" s="4"/>
      <c r="P112" s="4"/>
      <c r="Q112" s="4"/>
      <c r="R112" s="4"/>
      <c r="S112" s="4"/>
      <c r="T112" s="4"/>
    </row>
    <row r="113" spans="1:20" x14ac:dyDescent="0.3">
      <c r="A113" s="2" t="str">
        <f t="shared" si="2"/>
        <v/>
      </c>
      <c r="F113" s="2" t="str">
        <f t="shared" si="3"/>
        <v/>
      </c>
      <c r="L113" s="4" t="str">
        <f ca="1">IFERROR(__xludf.DUMMYFUNCTION("""COMPUTED_VALUE"""),"Dunakeszi Radnóti Miklós Gimnázium")</f>
        <v>Dunakeszi Radnóti Miklós Gimnázium</v>
      </c>
      <c r="M113" s="6">
        <f ca="1">IF( ISERROR(SUMIF([1]Nevezések!I:I,L113,[1]Nevezések!AD:AD)),0,SUMIF([1]Nevezések!I:I,L113,[1]Nevezések!AD:AD))</f>
        <v>0</v>
      </c>
      <c r="N113" s="6">
        <f ca="1">IF( ISERROR(SUMIF([1]Nevezések!I:I,L113,[1]Nevezések!AE:AE)),0,SUMIF([1]Nevezések!I:I,L113,[1]Nevezések!AE:AE))</f>
        <v>0</v>
      </c>
      <c r="O113" s="4"/>
      <c r="P113" s="4"/>
      <c r="Q113" s="4"/>
      <c r="R113" s="4"/>
      <c r="S113" s="4"/>
      <c r="T113" s="4"/>
    </row>
    <row r="114" spans="1:20" x14ac:dyDescent="0.3">
      <c r="A114" s="2" t="str">
        <f t="shared" si="2"/>
        <v/>
      </c>
      <c r="F114" s="2" t="str">
        <f t="shared" si="3"/>
        <v/>
      </c>
      <c r="L114" s="4" t="str">
        <f ca="1">IFERROR(__xludf.DUMMYFUNCTION("""COMPUTED_VALUE"""),"Pécsi Apáczai Csere János Általános Iskola, Gimnázium, Kollégium, Alapfokú Művészeti Iskola")</f>
        <v>Pécsi Apáczai Csere János Általános Iskola, Gimnázium, Kollégium, Alapfokú Művészeti Iskola</v>
      </c>
      <c r="M114" s="6">
        <f ca="1">IF( ISERROR(SUMIF([1]Nevezések!I:I,L114,[1]Nevezések!AD:AD)),0,SUMIF([1]Nevezések!I:I,L114,[1]Nevezések!AD:AD))</f>
        <v>0</v>
      </c>
      <c r="N114" s="6">
        <f ca="1">IF( ISERROR(SUMIF([1]Nevezések!I:I,L114,[1]Nevezések!AE:AE)),0,SUMIF([1]Nevezések!I:I,L114,[1]Nevezések!AE:AE))</f>
        <v>0</v>
      </c>
      <c r="O114" s="4"/>
      <c r="P114" s="4"/>
      <c r="Q114" s="4"/>
      <c r="R114" s="4"/>
      <c r="S114" s="4"/>
      <c r="T114" s="4"/>
    </row>
    <row r="115" spans="1:20" x14ac:dyDescent="0.3">
      <c r="A115" s="2" t="str">
        <f t="shared" si="2"/>
        <v/>
      </c>
      <c r="F115" s="2" t="str">
        <f t="shared" si="3"/>
        <v/>
      </c>
      <c r="L115" s="4" t="str">
        <f ca="1">IFERROR(__xludf.DUMMYFUNCTION("""COMPUTED_VALUE"""),"Toronyi Gazdag Gyula Általános Iskola")</f>
        <v>Toronyi Gazdag Gyula Általános Iskola</v>
      </c>
      <c r="M115" s="6">
        <f ca="1">IF( ISERROR(SUMIF([1]Nevezések!I:I,L115,[1]Nevezések!AD:AD)),0,SUMIF([1]Nevezések!I:I,L115,[1]Nevezések!AD:AD))</f>
        <v>0</v>
      </c>
      <c r="N115" s="6">
        <f ca="1">IF( ISERROR(SUMIF([1]Nevezések!I:I,L115,[1]Nevezések!AE:AE)),0,SUMIF([1]Nevezések!I:I,L115,[1]Nevezések!AE:AE))</f>
        <v>0</v>
      </c>
      <c r="O115" s="4"/>
      <c r="P115" s="4"/>
      <c r="Q115" s="4"/>
      <c r="R115" s="4"/>
      <c r="S115" s="4"/>
      <c r="T115" s="4"/>
    </row>
    <row r="116" spans="1:20" x14ac:dyDescent="0.3">
      <c r="A116" s="2" t="str">
        <f t="shared" si="2"/>
        <v/>
      </c>
      <c r="F116" s="2" t="str">
        <f t="shared" si="3"/>
        <v/>
      </c>
      <c r="L116" s="4" t="str">
        <f ca="1">IFERROR(__xludf.DUMMYFUNCTION("""COMPUTED_VALUE"""),"Béke Utcai Általános Iskola")</f>
        <v>Béke Utcai Általános Iskola</v>
      </c>
      <c r="M116" s="6">
        <f ca="1">IF( ISERROR(SUMIF([1]Nevezések!I:I,L116,[1]Nevezések!AD:AD)),0,SUMIF([1]Nevezések!I:I,L116,[1]Nevezések!AD:AD))</f>
        <v>0</v>
      </c>
      <c r="N116" s="6">
        <f ca="1">IF( ISERROR(SUMIF([1]Nevezések!I:I,L116,[1]Nevezések!AE:AE)),0,SUMIF([1]Nevezések!I:I,L116,[1]Nevezések!AE:AE))</f>
        <v>0</v>
      </c>
      <c r="O116" s="4"/>
      <c r="P116" s="4"/>
      <c r="Q116" s="4"/>
      <c r="R116" s="4"/>
      <c r="S116" s="4"/>
      <c r="T116" s="4"/>
    </row>
    <row r="117" spans="1:20" x14ac:dyDescent="0.3">
      <c r="A117" s="2" t="str">
        <f t="shared" si="2"/>
        <v/>
      </c>
      <c r="F117" s="2" t="str">
        <f t="shared" si="3"/>
        <v/>
      </c>
      <c r="L117" s="4" t="str">
        <f ca="1">IFERROR(__xludf.DUMMYFUNCTION("""COMPUTED_VALUE"""),"Debreceni Dózsa György Általános Iskola")</f>
        <v>Debreceni Dózsa György Általános Iskola</v>
      </c>
      <c r="M117" s="6">
        <f ca="1">IF( ISERROR(SUMIF([1]Nevezések!I:I,L117,[1]Nevezések!AD:AD)),0,SUMIF([1]Nevezések!I:I,L117,[1]Nevezések!AD:AD))</f>
        <v>0</v>
      </c>
      <c r="N117" s="6">
        <f ca="1">IF( ISERROR(SUMIF([1]Nevezések!I:I,L117,[1]Nevezések!AE:AE)),0,SUMIF([1]Nevezések!I:I,L117,[1]Nevezések!AE:AE))</f>
        <v>0</v>
      </c>
      <c r="O117" s="4"/>
      <c r="P117" s="4"/>
      <c r="Q117" s="4"/>
      <c r="R117" s="4"/>
      <c r="S117" s="4"/>
      <c r="T117" s="4"/>
    </row>
    <row r="118" spans="1:20" x14ac:dyDescent="0.3">
      <c r="A118" s="2" t="str">
        <f t="shared" si="2"/>
        <v/>
      </c>
      <c r="F118" s="2" t="str">
        <f t="shared" si="3"/>
        <v/>
      </c>
      <c r="L118" s="4" t="str">
        <f ca="1">IFERROR(__xludf.DUMMYFUNCTION("""COMPUTED_VALUE"""),"Kiskunfélegyházi Batthyány Lajos Általános Iskola")</f>
        <v>Kiskunfélegyházi Batthyány Lajos Általános Iskola</v>
      </c>
      <c r="M118" s="6">
        <f ca="1">IF( ISERROR(SUMIF([1]Nevezések!I:I,L118,[1]Nevezések!AD:AD)),0,SUMIF([1]Nevezések!I:I,L118,[1]Nevezések!AD:AD))</f>
        <v>0</v>
      </c>
      <c r="N118" s="6">
        <f ca="1">IF( ISERROR(SUMIF([1]Nevezések!I:I,L118,[1]Nevezések!AE:AE)),0,SUMIF([1]Nevezések!I:I,L118,[1]Nevezések!AE:AE))</f>
        <v>0</v>
      </c>
      <c r="O118" s="4"/>
      <c r="P118" s="4"/>
      <c r="Q118" s="4"/>
      <c r="R118" s="4"/>
      <c r="S118" s="4"/>
      <c r="T118" s="4"/>
    </row>
    <row r="119" spans="1:20" x14ac:dyDescent="0.3">
      <c r="A119" s="2" t="str">
        <f t="shared" si="2"/>
        <v/>
      </c>
      <c r="F119" s="2" t="str">
        <f t="shared" si="3"/>
        <v/>
      </c>
      <c r="L119" s="4" t="str">
        <f ca="1">IFERROR(__xludf.DUMMYFUNCTION("""COMPUTED_VALUE"""),"Koch Valéria Gimnázium, Általános Iskola, Óvoda és Kollégium")</f>
        <v>Koch Valéria Gimnázium, Általános Iskola, Óvoda és Kollégium</v>
      </c>
      <c r="M119" s="6">
        <f ca="1">IF( ISERROR(SUMIF([1]Nevezések!I:I,L119,[1]Nevezések!AD:AD)),0,SUMIF([1]Nevezések!I:I,L119,[1]Nevezések!AD:AD))</f>
        <v>3</v>
      </c>
      <c r="N119" s="6">
        <f ca="1">IF( ISERROR(SUMIF([1]Nevezések!I:I,L119,[1]Nevezések!AE:AE)),0,SUMIF([1]Nevezések!I:I,L119,[1]Nevezések!AE:AE))</f>
        <v>0</v>
      </c>
      <c r="O119" s="4"/>
      <c r="P119" s="4"/>
      <c r="Q119" s="4"/>
      <c r="R119" s="4"/>
      <c r="S119" s="4"/>
      <c r="T119" s="4"/>
    </row>
    <row r="120" spans="1:20" x14ac:dyDescent="0.3">
      <c r="A120" s="2" t="str">
        <f t="shared" si="2"/>
        <v/>
      </c>
      <c r="F120" s="2" t="str">
        <f t="shared" si="3"/>
        <v/>
      </c>
      <c r="L120" s="4" t="str">
        <f ca="1">IFERROR(__xludf.DUMMYFUNCTION("""COMPUTED_VALUE"""),"Svetits Katolikus Óvoda, Általános Iskola, Gimnázium és Kollégium")</f>
        <v>Svetits Katolikus Óvoda, Általános Iskola, Gimnázium és Kollégium</v>
      </c>
      <c r="M120" s="6">
        <f ca="1">IF( ISERROR(SUMIF([1]Nevezések!I:I,L120,[1]Nevezések!AD:AD)),0,SUMIF([1]Nevezések!I:I,L120,[1]Nevezések!AD:AD))</f>
        <v>0</v>
      </c>
      <c r="N120" s="6">
        <f ca="1">IF( ISERROR(SUMIF([1]Nevezések!I:I,L120,[1]Nevezések!AE:AE)),0,SUMIF([1]Nevezések!I:I,L120,[1]Nevezések!AE:AE))</f>
        <v>0</v>
      </c>
      <c r="O120" s="4"/>
      <c r="P120" s="4"/>
      <c r="Q120" s="4"/>
      <c r="R120" s="4"/>
      <c r="S120" s="4"/>
      <c r="T120" s="4"/>
    </row>
    <row r="121" spans="1:20" x14ac:dyDescent="0.3">
      <c r="A121" s="2" t="str">
        <f t="shared" si="2"/>
        <v/>
      </c>
      <c r="F121" s="2" t="str">
        <f t="shared" si="3"/>
        <v/>
      </c>
      <c r="L121" s="4" t="str">
        <f ca="1">IFERROR(__xludf.DUMMYFUNCTION("""COMPUTED_VALUE"""),"Fészek Waldorf Általános Iskola, Gimnázium és Alapfokú Művészeti Iskola")</f>
        <v>Fészek Waldorf Általános Iskola, Gimnázium és Alapfokú Művészeti Iskola</v>
      </c>
      <c r="M121" s="6">
        <f ca="1">IF( ISERROR(SUMIF([1]Nevezések!I:I,L121,[1]Nevezések!AD:AD)),0,SUMIF([1]Nevezések!I:I,L121,[1]Nevezések!AD:AD))</f>
        <v>0</v>
      </c>
      <c r="N121" s="6">
        <f ca="1">IF( ISERROR(SUMIF([1]Nevezések!I:I,L121,[1]Nevezések!AE:AE)),0,SUMIF([1]Nevezések!I:I,L121,[1]Nevezések!AE:AE))</f>
        <v>0</v>
      </c>
      <c r="O121" s="4"/>
      <c r="P121" s="4"/>
      <c r="Q121" s="4"/>
      <c r="R121" s="4"/>
      <c r="S121" s="4"/>
      <c r="T121" s="4"/>
    </row>
    <row r="122" spans="1:20" x14ac:dyDescent="0.3">
      <c r="A122" s="2" t="str">
        <f t="shared" si="2"/>
        <v/>
      </c>
      <c r="F122" s="2" t="str">
        <f t="shared" si="3"/>
        <v/>
      </c>
      <c r="L122" s="4" t="str">
        <f ca="1">IFERROR(__xludf.DUMMYFUNCTION("""COMPUTED_VALUE"""),"Chernel István Általános Iskola és Gimnázium")</f>
        <v>Chernel István Általános Iskola és Gimnázium</v>
      </c>
      <c r="M122" s="6">
        <f ca="1">IF( ISERROR(SUMIF([1]Nevezések!I:I,L122,[1]Nevezések!AD:AD)),0,SUMIF([1]Nevezések!I:I,L122,[1]Nevezések!AD:AD))</f>
        <v>1</v>
      </c>
      <c r="N122" s="6">
        <f ca="1">IF( ISERROR(SUMIF([1]Nevezések!I:I,L122,[1]Nevezések!AE:AE)),0,SUMIF([1]Nevezések!I:I,L122,[1]Nevezések!AE:AE))</f>
        <v>0</v>
      </c>
      <c r="O122" s="4"/>
      <c r="P122" s="4"/>
      <c r="Q122" s="4"/>
      <c r="R122" s="4"/>
      <c r="S122" s="4"/>
      <c r="T122" s="4"/>
    </row>
    <row r="123" spans="1:20" x14ac:dyDescent="0.3">
      <c r="A123" s="2" t="str">
        <f t="shared" si="2"/>
        <v/>
      </c>
      <c r="F123" s="2" t="str">
        <f t="shared" si="3"/>
        <v/>
      </c>
      <c r="L123" s="4" t="str">
        <f ca="1">IFERROR(__xludf.DUMMYFUNCTION("""COMPUTED_VALUE"""),"Egri Dobó István Gimnázium")</f>
        <v>Egri Dobó István Gimnázium</v>
      </c>
      <c r="M123" s="6">
        <f ca="1">IF( ISERROR(SUMIF([1]Nevezések!I:I,L123,[1]Nevezések!AD:AD)),0,SUMIF([1]Nevezések!I:I,L123,[1]Nevezések!AD:AD))</f>
        <v>0</v>
      </c>
      <c r="N123" s="6">
        <f ca="1">IF( ISERROR(SUMIF([1]Nevezések!I:I,L123,[1]Nevezések!AE:AE)),0,SUMIF([1]Nevezések!I:I,L123,[1]Nevezések!AE:AE))</f>
        <v>0</v>
      </c>
      <c r="O123" s="4"/>
      <c r="P123" s="4"/>
      <c r="Q123" s="4"/>
      <c r="R123" s="4"/>
      <c r="S123" s="4"/>
      <c r="T123" s="4"/>
    </row>
    <row r="124" spans="1:20" x14ac:dyDescent="0.3">
      <c r="A124" s="2" t="str">
        <f t="shared" si="2"/>
        <v/>
      </c>
      <c r="F124" s="2" t="str">
        <f t="shared" si="3"/>
        <v/>
      </c>
      <c r="L124" s="4" t="str">
        <f ca="1">IFERROR(__xludf.DUMMYFUNCTION("""COMPUTED_VALUE"""),"Békéscsabai Petőfi Utcai Általános Iskola")</f>
        <v>Békéscsabai Petőfi Utcai Általános Iskola</v>
      </c>
      <c r="M124" s="6">
        <f ca="1">IF( ISERROR(SUMIF([1]Nevezések!I:I,L124,[1]Nevezések!AD:AD)),0,SUMIF([1]Nevezések!I:I,L124,[1]Nevezések!AD:AD))</f>
        <v>0</v>
      </c>
      <c r="N124" s="6">
        <f ca="1">IF( ISERROR(SUMIF([1]Nevezések!I:I,L124,[1]Nevezések!AE:AE)),0,SUMIF([1]Nevezések!I:I,L124,[1]Nevezések!AE:AE))</f>
        <v>0</v>
      </c>
      <c r="O124" s="4"/>
      <c r="P124" s="4"/>
      <c r="Q124" s="4"/>
      <c r="R124" s="4"/>
      <c r="S124" s="4"/>
      <c r="T124" s="4"/>
    </row>
    <row r="125" spans="1:20" x14ac:dyDescent="0.3">
      <c r="A125" s="2" t="str">
        <f t="shared" si="2"/>
        <v/>
      </c>
      <c r="F125" s="2" t="str">
        <f t="shared" si="3"/>
        <v/>
      </c>
      <c r="L125" s="4" t="str">
        <f ca="1">IFERROR(__xludf.DUMMYFUNCTION("""COMPUTED_VALUE"""),"Család Általános Iskola és Alapfokú Művészeti Iskola")</f>
        <v>Család Általános Iskola és Alapfokú Művészeti Iskola</v>
      </c>
      <c r="M125" s="6">
        <f ca="1">IF( ISERROR(SUMIF([1]Nevezések!I:I,L125,[1]Nevezések!AD:AD)),0,SUMIF([1]Nevezések!I:I,L125,[1]Nevezések!AD:AD))</f>
        <v>1</v>
      </c>
      <c r="N125" s="6">
        <f ca="1">IF( ISERROR(SUMIF([1]Nevezések!I:I,L125,[1]Nevezések!AE:AE)),0,SUMIF([1]Nevezések!I:I,L125,[1]Nevezések!AE:AE))</f>
        <v>0</v>
      </c>
      <c r="O125" s="4"/>
      <c r="P125" s="4"/>
      <c r="Q125" s="4"/>
      <c r="R125" s="4"/>
      <c r="S125" s="4"/>
      <c r="T125" s="4"/>
    </row>
    <row r="126" spans="1:20" x14ac:dyDescent="0.3">
      <c r="A126" s="2" t="str">
        <f t="shared" si="2"/>
        <v/>
      </c>
      <c r="F126" s="2" t="str">
        <f t="shared" si="3"/>
        <v/>
      </c>
      <c r="L126" s="4" t="str">
        <f ca="1">IFERROR(__xludf.DUMMYFUNCTION("""COMPUTED_VALUE"""),"Hétvezér Általános Iskola")</f>
        <v>Hétvezér Általános Iskola</v>
      </c>
      <c r="M126" s="6">
        <f ca="1">IF( ISERROR(SUMIF([1]Nevezések!I:I,L126,[1]Nevezések!AD:AD)),0,SUMIF([1]Nevezések!I:I,L126,[1]Nevezések!AD:AD))</f>
        <v>0</v>
      </c>
      <c r="N126" s="6">
        <f ca="1">IF( ISERROR(SUMIF([1]Nevezések!I:I,L126,[1]Nevezések!AE:AE)),0,SUMIF([1]Nevezések!I:I,L126,[1]Nevezések!AE:AE))</f>
        <v>0</v>
      </c>
      <c r="O126" s="4"/>
      <c r="P126" s="4"/>
      <c r="Q126" s="4"/>
      <c r="R126" s="4"/>
      <c r="S126" s="4"/>
      <c r="T126" s="4"/>
    </row>
    <row r="127" spans="1:20" x14ac:dyDescent="0.3">
      <c r="A127" s="2" t="str">
        <f t="shared" si="2"/>
        <v/>
      </c>
      <c r="L127" s="4" t="str">
        <f ca="1">IFERROR(__xludf.DUMMYFUNCTION("""COMPUTED_VALUE"""),"Talentum Baptista Általános Iskola")</f>
        <v>Talentum Baptista Általános Iskola</v>
      </c>
      <c r="M127" s="6">
        <f ca="1">IF( ISERROR(SUMIF([1]Nevezések!I:I,L127,[1]Nevezések!AD:AD)),0,SUMIF([1]Nevezések!I:I,L127,[1]Nevezések!AD:AD))</f>
        <v>0</v>
      </c>
      <c r="N127" s="6">
        <f ca="1">IF( ISERROR(SUMIF([1]Nevezések!I:I,L127,[1]Nevezések!AE:AE)),0,SUMIF([1]Nevezések!I:I,L127,[1]Nevezések!AE:AE))</f>
        <v>0</v>
      </c>
      <c r="O127" s="4"/>
      <c r="P127" s="4"/>
      <c r="Q127" s="4"/>
      <c r="R127" s="4"/>
      <c r="S127" s="4"/>
      <c r="T127" s="4"/>
    </row>
    <row r="128" spans="1:20" x14ac:dyDescent="0.3">
      <c r="A128" s="2" t="str">
        <f t="shared" si="2"/>
        <v/>
      </c>
      <c r="L128" s="4" t="str">
        <f ca="1">IFERROR(__xludf.DUMMYFUNCTION("""COMPUTED_VALUE"""),"Tessedik Sámuel Általános Iskola")</f>
        <v>Tessedik Sámuel Általános Iskola</v>
      </c>
      <c r="M128" s="6">
        <f ca="1">IF( ISERROR(SUMIF([1]Nevezések!I:I,L128,[1]Nevezések!AD:AD)),0,SUMIF([1]Nevezések!I:I,L128,[1]Nevezések!AD:AD))</f>
        <v>0</v>
      </c>
      <c r="N128" s="6">
        <f ca="1">IF( ISERROR(SUMIF([1]Nevezések!I:I,L128,[1]Nevezések!AE:AE)),0,SUMIF([1]Nevezések!I:I,L128,[1]Nevezések!AE:AE))</f>
        <v>0</v>
      </c>
      <c r="O128" s="4"/>
      <c r="P128" s="4"/>
      <c r="Q128" s="4"/>
      <c r="R128" s="4"/>
      <c r="S128" s="4"/>
      <c r="T128" s="4"/>
    </row>
    <row r="129" spans="1:20" x14ac:dyDescent="0.3">
      <c r="A129" s="2" t="str">
        <f t="shared" si="2"/>
        <v/>
      </c>
      <c r="L129" s="4" t="str">
        <f ca="1">IFERROR(__xludf.DUMMYFUNCTION("""COMPUTED_VALUE"""),"Napraforgó Waldorf Általános Iskola, Gimnázium és Alapfokú Művészeti Iskola")</f>
        <v>Napraforgó Waldorf Általános Iskola, Gimnázium és Alapfokú Művészeti Iskola</v>
      </c>
      <c r="M129" s="6">
        <f ca="1">IF( ISERROR(SUMIF([1]Nevezések!I:I,L129,[1]Nevezések!AD:AD)),0,SUMIF([1]Nevezések!I:I,L129,[1]Nevezések!AD:AD))</f>
        <v>0</v>
      </c>
      <c r="N129" s="6">
        <f ca="1">IF( ISERROR(SUMIF([1]Nevezések!I:I,L129,[1]Nevezések!AE:AE)),0,SUMIF([1]Nevezések!I:I,L129,[1]Nevezések!AE:AE))</f>
        <v>1</v>
      </c>
      <c r="O129" s="4"/>
      <c r="P129" s="4"/>
      <c r="Q129" s="4"/>
      <c r="R129" s="4"/>
      <c r="S129" s="4"/>
      <c r="T129" s="4"/>
    </row>
    <row r="130" spans="1:20" x14ac:dyDescent="0.3">
      <c r="A130" s="2" t="str">
        <f t="shared" si="2"/>
        <v/>
      </c>
      <c r="L130" s="4" t="str">
        <f ca="1">IFERROR(__xludf.DUMMYFUNCTION("""COMPUTED_VALUE"""),"Szegedi Arany János Általános Iskola")</f>
        <v>Szegedi Arany János Általános Iskola</v>
      </c>
      <c r="M130" s="6">
        <f ca="1">IF( ISERROR(SUMIF([1]Nevezések!I:I,L130,[1]Nevezések!AD:AD)),0,SUMIF([1]Nevezések!I:I,L130,[1]Nevezések!AD:AD))</f>
        <v>0</v>
      </c>
      <c r="N130" s="6">
        <f ca="1">IF( ISERROR(SUMIF([1]Nevezések!I:I,L130,[1]Nevezések!AE:AE)),0,SUMIF([1]Nevezések!I:I,L130,[1]Nevezések!AE:AE))</f>
        <v>0</v>
      </c>
      <c r="O130" s="4"/>
      <c r="P130" s="4"/>
      <c r="Q130" s="4"/>
      <c r="R130" s="4"/>
      <c r="S130" s="4"/>
      <c r="T130" s="4"/>
    </row>
    <row r="131" spans="1:20" x14ac:dyDescent="0.3">
      <c r="A131" s="2" t="str">
        <f t="shared" ref="A131:A194" si="4">IF(B131&lt;&gt;"",IF(C130=C131,A130,A130+1),"")</f>
        <v/>
      </c>
      <c r="L131" s="4" t="str">
        <f ca="1">IFERROR(__xludf.DUMMYFUNCTION("""COMPUTED_VALUE"""),"Kárpáti János Általános Iskola és Alapfokú Művészeti Iskola")</f>
        <v>Kárpáti János Általános Iskola és Alapfokú Művészeti Iskola</v>
      </c>
      <c r="M131" s="6">
        <f ca="1">IF( ISERROR(SUMIF([1]Nevezések!I:I,L131,[1]Nevezések!AD:AD)),0,SUMIF([1]Nevezések!I:I,L131,[1]Nevezések!AD:AD))</f>
        <v>0</v>
      </c>
      <c r="N131" s="6">
        <f ca="1">IF( ISERROR(SUMIF([1]Nevezések!I:I,L131,[1]Nevezések!AE:AE)),0,SUMIF([1]Nevezések!I:I,L131,[1]Nevezések!AE:AE))</f>
        <v>0</v>
      </c>
      <c r="O131" s="4"/>
      <c r="P131" s="4"/>
      <c r="Q131" s="4"/>
      <c r="R131" s="4"/>
      <c r="S131" s="4"/>
      <c r="T131" s="4"/>
    </row>
    <row r="132" spans="1:20" x14ac:dyDescent="0.3">
      <c r="A132" s="2" t="str">
        <f t="shared" si="4"/>
        <v/>
      </c>
      <c r="L132" s="4" t="str">
        <f ca="1">IFERROR(__xludf.DUMMYFUNCTION("""COMPUTED_VALUE"""),"Szent Gellért Katolikus Általános Iskola és Gimnázium")</f>
        <v>Szent Gellért Katolikus Általános Iskola és Gimnázium</v>
      </c>
      <c r="M132" s="6">
        <f ca="1">IF( ISERROR(SUMIF([1]Nevezések!I:I,L132,[1]Nevezések!AD:AD)),0,SUMIF([1]Nevezések!I:I,L132,[1]Nevezések!AD:AD))</f>
        <v>2</v>
      </c>
      <c r="N132" s="6">
        <f ca="1">IF( ISERROR(SUMIF([1]Nevezések!I:I,L132,[1]Nevezések!AE:AE)),0,SUMIF([1]Nevezések!I:I,L132,[1]Nevezések!AE:AE))</f>
        <v>0</v>
      </c>
      <c r="O132" s="4"/>
      <c r="P132" s="4"/>
      <c r="Q132" s="4"/>
      <c r="R132" s="4"/>
      <c r="S132" s="4"/>
      <c r="T132" s="4"/>
    </row>
    <row r="133" spans="1:20" x14ac:dyDescent="0.3">
      <c r="A133" s="2" t="str">
        <f t="shared" si="4"/>
        <v/>
      </c>
      <c r="L133" s="4" t="str">
        <f ca="1">IFERROR(__xludf.DUMMYFUNCTION("""COMPUTED_VALUE"""),"Budapest XIII. Kerületi Hunyadi Mátyás Általános Iskola")</f>
        <v>Budapest XIII. Kerületi Hunyadi Mátyás Általános Iskola</v>
      </c>
      <c r="M133" s="6">
        <f ca="1">IF( ISERROR(SUMIF([1]Nevezések!I:I,L133,[1]Nevezések!AD:AD)),0,SUMIF([1]Nevezések!I:I,L133,[1]Nevezések!AD:AD))</f>
        <v>0</v>
      </c>
      <c r="N133" s="6">
        <f ca="1">IF( ISERROR(SUMIF([1]Nevezések!I:I,L133,[1]Nevezések!AE:AE)),0,SUMIF([1]Nevezések!I:I,L133,[1]Nevezések!AE:AE))</f>
        <v>0</v>
      </c>
      <c r="O133" s="4"/>
      <c r="P133" s="4"/>
      <c r="Q133" s="4"/>
      <c r="R133" s="4"/>
      <c r="S133" s="4"/>
      <c r="T133" s="4"/>
    </row>
    <row r="134" spans="1:20" x14ac:dyDescent="0.3">
      <c r="A134" s="2" t="str">
        <f t="shared" si="4"/>
        <v/>
      </c>
      <c r="L134" s="4" t="str">
        <f ca="1">IFERROR(__xludf.DUMMYFUNCTION("""COMPUTED_VALUE"""),"Csány-Szendrey Általános Iskola és Alapfokú Művészeti Iskola")</f>
        <v>Csány-Szendrey Általános Iskola és Alapfokú Művészeti Iskola</v>
      </c>
      <c r="M134" s="6">
        <f ca="1">IF( ISERROR(SUMIF([1]Nevezések!I:I,L134,[1]Nevezések!AD:AD)),0,SUMIF([1]Nevezések!I:I,L134,[1]Nevezések!AD:AD))</f>
        <v>0</v>
      </c>
      <c r="N134" s="6">
        <f ca="1">IF( ISERROR(SUMIF([1]Nevezések!I:I,L134,[1]Nevezések!AE:AE)),0,SUMIF([1]Nevezések!I:I,L134,[1]Nevezések!AE:AE))</f>
        <v>0</v>
      </c>
      <c r="O134" s="4"/>
      <c r="P134" s="4"/>
      <c r="Q134" s="4"/>
      <c r="R134" s="4"/>
      <c r="S134" s="4"/>
      <c r="T134" s="4"/>
    </row>
    <row r="135" spans="1:20" x14ac:dyDescent="0.3">
      <c r="A135" s="2" t="str">
        <f t="shared" si="4"/>
        <v/>
      </c>
      <c r="L135" s="4" t="str">
        <f ca="1">IFERROR(__xludf.DUMMYFUNCTION("""COMPUTED_VALUE"""),"Pécsi Tudományegyetem Gyakorló Általános Iskola, Gimnázium és Óvoda")</f>
        <v>Pécsi Tudományegyetem Gyakorló Általános Iskola, Gimnázium és Óvoda</v>
      </c>
      <c r="M135" s="6">
        <f ca="1">IF( ISERROR(SUMIF([1]Nevezések!I:I,L135,[1]Nevezések!AD:AD)),0,SUMIF([1]Nevezések!I:I,L135,[1]Nevezések!AD:AD))</f>
        <v>0</v>
      </c>
      <c r="N135" s="6">
        <f ca="1">IF( ISERROR(SUMIF([1]Nevezések!I:I,L135,[1]Nevezések!AE:AE)),0,SUMIF([1]Nevezések!I:I,L135,[1]Nevezések!AE:AE))</f>
        <v>0</v>
      </c>
      <c r="O135" s="4"/>
      <c r="P135" s="4"/>
      <c r="Q135" s="4"/>
      <c r="R135" s="4"/>
      <c r="S135" s="4"/>
      <c r="T135" s="4"/>
    </row>
    <row r="136" spans="1:20" x14ac:dyDescent="0.3">
      <c r="A136" s="2" t="str">
        <f t="shared" si="4"/>
        <v/>
      </c>
      <c r="L136" s="4" t="str">
        <f ca="1">IFERROR(__xludf.DUMMYFUNCTION("""COMPUTED_VALUE"""),"Pesthidegkúti Waldorf Általános Iskola, Gimnázium és Alapfokú Művészeti Iskola")</f>
        <v>Pesthidegkúti Waldorf Általános Iskola, Gimnázium és Alapfokú Művészeti Iskola</v>
      </c>
      <c r="M136" s="6">
        <f ca="1">IF( ISERROR(SUMIF([1]Nevezések!I:I,L136,[1]Nevezések!AD:AD)),0,SUMIF([1]Nevezések!I:I,L136,[1]Nevezések!AD:AD))</f>
        <v>0</v>
      </c>
      <c r="N136" s="6">
        <f ca="1">IF( ISERROR(SUMIF([1]Nevezések!I:I,L136,[1]Nevezések!AE:AE)),0,SUMIF([1]Nevezések!I:I,L136,[1]Nevezések!AE:AE))</f>
        <v>0</v>
      </c>
      <c r="O136" s="4"/>
      <c r="P136" s="4"/>
      <c r="Q136" s="4"/>
      <c r="R136" s="4"/>
      <c r="S136" s="4"/>
      <c r="T136" s="4"/>
    </row>
    <row r="137" spans="1:20" x14ac:dyDescent="0.3">
      <c r="A137" s="2" t="str">
        <f t="shared" si="4"/>
        <v/>
      </c>
      <c r="L137" s="4" t="str">
        <f ca="1">IFERROR(__xludf.DUMMYFUNCTION("""COMPUTED_VALUE"""),"Dunaújvárosi Vasvári Pál Általános Iskola")</f>
        <v>Dunaújvárosi Vasvári Pál Általános Iskola</v>
      </c>
      <c r="M137" s="6">
        <f ca="1">IF( ISERROR(SUMIF([1]Nevezések!I:I,L137,[1]Nevezések!AD:AD)),0,SUMIF([1]Nevezések!I:I,L137,[1]Nevezések!AD:AD))</f>
        <v>0</v>
      </c>
      <c r="N137" s="6">
        <f ca="1">IF( ISERROR(SUMIF([1]Nevezések!I:I,L137,[1]Nevezések!AE:AE)),0,SUMIF([1]Nevezések!I:I,L137,[1]Nevezések!AE:AE))</f>
        <v>0</v>
      </c>
      <c r="O137" s="4"/>
      <c r="P137" s="4"/>
      <c r="Q137" s="4"/>
      <c r="R137" s="4"/>
      <c r="S137" s="4"/>
      <c r="T137" s="4"/>
    </row>
    <row r="138" spans="1:20" x14ac:dyDescent="0.3">
      <c r="A138" s="2" t="str">
        <f t="shared" si="4"/>
        <v/>
      </c>
      <c r="L138" s="4" t="str">
        <f ca="1">IFERROR(__xludf.DUMMYFUNCTION("""COMPUTED_VALUE"""),"Ciszterci Szent István Gimnázium")</f>
        <v>Ciszterci Szent István Gimnázium</v>
      </c>
      <c r="M138" s="6">
        <f ca="1">IF( ISERROR(SUMIF([1]Nevezések!I:I,L138,[1]Nevezések!AD:AD)),0,SUMIF([1]Nevezések!I:I,L138,[1]Nevezések!AD:AD))</f>
        <v>0</v>
      </c>
      <c r="N138" s="6">
        <f ca="1">IF( ISERROR(SUMIF([1]Nevezések!I:I,L138,[1]Nevezések!AE:AE)),0,SUMIF([1]Nevezések!I:I,L138,[1]Nevezések!AE:AE))</f>
        <v>0</v>
      </c>
      <c r="O138" s="4"/>
      <c r="P138" s="4"/>
      <c r="Q138" s="4"/>
      <c r="R138" s="4"/>
      <c r="S138" s="4"/>
      <c r="T138" s="4"/>
    </row>
    <row r="139" spans="1:20" x14ac:dyDescent="0.3">
      <c r="A139" s="2" t="str">
        <f t="shared" si="4"/>
        <v/>
      </c>
      <c r="L139" s="4" t="str">
        <f ca="1">IFERROR(__xludf.DUMMYFUNCTION("""COMPUTED_VALUE"""),"Dunakeszi Bárdos Lajos Általános Iskola")</f>
        <v>Dunakeszi Bárdos Lajos Általános Iskola</v>
      </c>
      <c r="M139" s="6">
        <f ca="1">IF( ISERROR(SUMIF([1]Nevezések!I:I,L139,[1]Nevezések!AD:AD)),0,SUMIF([1]Nevezések!I:I,L139,[1]Nevezések!AD:AD))</f>
        <v>0</v>
      </c>
      <c r="N139" s="6">
        <f ca="1">IF( ISERROR(SUMIF([1]Nevezések!I:I,L139,[1]Nevezések!AE:AE)),0,SUMIF([1]Nevezések!I:I,L139,[1]Nevezések!AE:AE))</f>
        <v>0</v>
      </c>
      <c r="O139" s="4"/>
      <c r="P139" s="4"/>
      <c r="Q139" s="4"/>
      <c r="R139" s="4"/>
      <c r="S139" s="4"/>
      <c r="T139" s="4"/>
    </row>
    <row r="140" spans="1:20" x14ac:dyDescent="0.3">
      <c r="A140" s="2" t="str">
        <f t="shared" si="4"/>
        <v/>
      </c>
      <c r="L140" s="4" t="str">
        <f ca="1">IFERROR(__xludf.DUMMYFUNCTION("""COMPUTED_VALUE"""),"Barcsi Deák Ferenc Sportiskolai Általános Iskola")</f>
        <v>Barcsi Deák Ferenc Sportiskolai Általános Iskola</v>
      </c>
      <c r="M140" s="6">
        <f ca="1">IF( ISERROR(SUMIF([1]Nevezések!I:I,L140,[1]Nevezések!AD:AD)),0,SUMIF([1]Nevezések!I:I,L140,[1]Nevezések!AD:AD))</f>
        <v>0</v>
      </c>
      <c r="N140" s="6">
        <f ca="1">IF( ISERROR(SUMIF([1]Nevezések!I:I,L140,[1]Nevezések!AE:AE)),0,SUMIF([1]Nevezések!I:I,L140,[1]Nevezések!AE:AE))</f>
        <v>0</v>
      </c>
      <c r="O140" s="4"/>
      <c r="P140" s="4"/>
      <c r="Q140" s="4"/>
      <c r="R140" s="4"/>
      <c r="S140" s="4"/>
      <c r="T140" s="4"/>
    </row>
    <row r="141" spans="1:20" x14ac:dyDescent="0.3">
      <c r="A141" s="2" t="str">
        <f t="shared" si="4"/>
        <v/>
      </c>
      <c r="L141" s="4" t="str">
        <f ca="1">IFERROR(__xludf.DUMMYFUNCTION("""COMPUTED_VALUE"""),"Magyarok Nagyasszonya Római Katolikus Általános Iskola")</f>
        <v>Magyarok Nagyasszonya Római Katolikus Általános Iskola</v>
      </c>
      <c r="M141" s="6">
        <f ca="1">IF( ISERROR(SUMIF([1]Nevezések!I:I,L141,[1]Nevezések!AD:AD)),0,SUMIF([1]Nevezések!I:I,L141,[1]Nevezések!AD:AD))</f>
        <v>0</v>
      </c>
      <c r="N141" s="6">
        <f ca="1">IF( ISERROR(SUMIF([1]Nevezések!I:I,L141,[1]Nevezések!AE:AE)),0,SUMIF([1]Nevezések!I:I,L141,[1]Nevezések!AE:AE))</f>
        <v>0</v>
      </c>
      <c r="O141" s="4"/>
      <c r="P141" s="4"/>
      <c r="Q141" s="4"/>
      <c r="R141" s="4"/>
      <c r="S141" s="4"/>
      <c r="T141" s="4"/>
    </row>
    <row r="142" spans="1:20" x14ac:dyDescent="0.3">
      <c r="A142" s="2" t="str">
        <f t="shared" si="4"/>
        <v/>
      </c>
      <c r="L142" s="4" t="str">
        <f ca="1">IFERROR(__xludf.DUMMYFUNCTION("""COMPUTED_VALUE"""),"British International School Alapítványi Óvoda, Általános- és Középiskola")</f>
        <v>British International School Alapítványi Óvoda, Általános- és Középiskola</v>
      </c>
      <c r="M142" s="6">
        <f ca="1">IF( ISERROR(SUMIF([1]Nevezések!I:I,L142,[1]Nevezések!AD:AD)),0,SUMIF([1]Nevezések!I:I,L142,[1]Nevezések!AD:AD))</f>
        <v>1</v>
      </c>
      <c r="N142" s="6">
        <f ca="1">IF( ISERROR(SUMIF([1]Nevezések!I:I,L142,[1]Nevezések!AE:AE)),0,SUMIF([1]Nevezések!I:I,L142,[1]Nevezések!AE:AE))</f>
        <v>0</v>
      </c>
      <c r="O142" s="4"/>
      <c r="P142" s="4"/>
      <c r="Q142" s="4"/>
      <c r="R142" s="4"/>
      <c r="S142" s="4"/>
      <c r="T142" s="4"/>
    </row>
    <row r="143" spans="1:20" x14ac:dyDescent="0.3">
      <c r="A143" s="2" t="str">
        <f t="shared" si="4"/>
        <v/>
      </c>
      <c r="L143" s="4" t="str">
        <f ca="1">IFERROR(__xludf.DUMMYFUNCTION("""COMPUTED_VALUE"""),"Comenius Angol-Magyar Két Tanítási Nyelvű Gimnázium, Általános Iskola és Óvoda")</f>
        <v>Comenius Angol-Magyar Két Tanítási Nyelvű Gimnázium, Általános Iskola és Óvoda</v>
      </c>
      <c r="M143" s="6">
        <f ca="1">IF( ISERROR(SUMIF([1]Nevezések!I:I,L143,[1]Nevezések!AD:AD)),0,SUMIF([1]Nevezések!I:I,L143,[1]Nevezések!AD:AD))</f>
        <v>0</v>
      </c>
      <c r="N143" s="6">
        <f ca="1">IF( ISERROR(SUMIF([1]Nevezések!I:I,L143,[1]Nevezések!AE:AE)),0,SUMIF([1]Nevezések!I:I,L143,[1]Nevezések!AE:AE))</f>
        <v>0</v>
      </c>
      <c r="O143" s="4"/>
      <c r="P143" s="4"/>
      <c r="Q143" s="4"/>
      <c r="R143" s="4"/>
      <c r="S143" s="4"/>
      <c r="T143" s="4"/>
    </row>
    <row r="144" spans="1:20" x14ac:dyDescent="0.3">
      <c r="A144" s="2" t="str">
        <f t="shared" si="4"/>
        <v/>
      </c>
      <c r="L144" s="4" t="str">
        <f ca="1">IFERROR(__xludf.DUMMYFUNCTION("""COMPUTED_VALUE"""),"Farkasréti Általános Iskola")</f>
        <v>Farkasréti Általános Iskola</v>
      </c>
      <c r="M144" s="6">
        <f ca="1">IF( ISERROR(SUMIF([1]Nevezések!I:I,L144,[1]Nevezések!AD:AD)),0,SUMIF([1]Nevezések!I:I,L144,[1]Nevezések!AD:AD))</f>
        <v>0</v>
      </c>
      <c r="N144" s="6">
        <f ca="1">IF( ISERROR(SUMIF([1]Nevezések!I:I,L144,[1]Nevezések!AE:AE)),0,SUMIF([1]Nevezések!I:I,L144,[1]Nevezések!AE:AE))</f>
        <v>0</v>
      </c>
      <c r="O144" s="4"/>
      <c r="P144" s="4"/>
      <c r="Q144" s="4"/>
      <c r="R144" s="4"/>
      <c r="S144" s="4"/>
      <c r="T144" s="4"/>
    </row>
    <row r="145" spans="1:20" x14ac:dyDescent="0.3">
      <c r="A145" s="2" t="str">
        <f t="shared" si="4"/>
        <v/>
      </c>
      <c r="L145" s="4" t="str">
        <f ca="1">IFERROR(__xludf.DUMMYFUNCTION("""COMPUTED_VALUE"""),"Szent Angéla Ferences Általános Iskola és Gimnázium")</f>
        <v>Szent Angéla Ferences Általános Iskola és Gimnázium</v>
      </c>
      <c r="M145" s="6">
        <f ca="1">IF( ISERROR(SUMIF([1]Nevezések!I:I,L145,[1]Nevezések!AD:AD)),0,SUMIF([1]Nevezések!I:I,L145,[1]Nevezések!AD:AD))</f>
        <v>0</v>
      </c>
      <c r="N145" s="6">
        <f ca="1">IF( ISERROR(SUMIF([1]Nevezések!I:I,L145,[1]Nevezések!AE:AE)),0,SUMIF([1]Nevezések!I:I,L145,[1]Nevezések!AE:AE))</f>
        <v>0</v>
      </c>
      <c r="O145" s="4"/>
      <c r="P145" s="4"/>
      <c r="Q145" s="4"/>
      <c r="R145" s="4"/>
      <c r="S145" s="4"/>
      <c r="T145" s="4"/>
    </row>
    <row r="146" spans="1:20" x14ac:dyDescent="0.3">
      <c r="A146" s="2" t="str">
        <f t="shared" si="4"/>
        <v/>
      </c>
      <c r="L146" s="4" t="str">
        <f ca="1">IFERROR(__xludf.DUMMYFUNCTION("""COMPUTED_VALUE"""),"Christophorus Waldorf Általános Iskola, Gimnázium és Alapfokú Művészeti Iskola")</f>
        <v>Christophorus Waldorf Általános Iskola, Gimnázium és Alapfokú Művészeti Iskola</v>
      </c>
      <c r="M146" s="6">
        <f ca="1">IF( ISERROR(SUMIF([1]Nevezések!I:I,L146,[1]Nevezések!AD:AD)),0,SUMIF([1]Nevezések!I:I,L146,[1]Nevezések!AD:AD))</f>
        <v>4</v>
      </c>
      <c r="N146" s="6">
        <f ca="1">IF( ISERROR(SUMIF([1]Nevezések!I:I,L146,[1]Nevezések!AE:AE)),0,SUMIF([1]Nevezések!I:I,L146,[1]Nevezések!AE:AE))</f>
        <v>0</v>
      </c>
      <c r="O146" s="4"/>
      <c r="P146" s="4"/>
      <c r="Q146" s="4"/>
      <c r="R146" s="4"/>
      <c r="S146" s="4"/>
      <c r="T146" s="4"/>
    </row>
    <row r="147" spans="1:20" x14ac:dyDescent="0.3">
      <c r="A147" s="2" t="str">
        <f t="shared" si="4"/>
        <v/>
      </c>
      <c r="L147" s="4" t="str">
        <f ca="1">IFERROR(__xludf.DUMMYFUNCTION("""COMPUTED_VALUE"""),"Perintparti Szó-Fogadó Szombathelyi Waldorf Általános Iskola, Gimnázium és Alapfokú Művészeti Iskola")</f>
        <v>Perintparti Szó-Fogadó Szombathelyi Waldorf Általános Iskola, Gimnázium és Alapfokú Művészeti Iskola</v>
      </c>
      <c r="M147" s="6">
        <f ca="1">IF( ISERROR(SUMIF([1]Nevezések!I:I,L147,[1]Nevezések!AD:AD)),0,SUMIF([1]Nevezések!I:I,L147,[1]Nevezések!AD:AD))</f>
        <v>0</v>
      </c>
      <c r="N147" s="6">
        <f ca="1">IF( ISERROR(SUMIF([1]Nevezések!I:I,L147,[1]Nevezések!AE:AE)),0,SUMIF([1]Nevezések!I:I,L147,[1]Nevezések!AE:AE))</f>
        <v>0</v>
      </c>
      <c r="O147" s="4"/>
      <c r="P147" s="4"/>
      <c r="Q147" s="4"/>
      <c r="R147" s="4"/>
      <c r="S147" s="4"/>
      <c r="T147" s="4"/>
    </row>
    <row r="148" spans="1:20" x14ac:dyDescent="0.3">
      <c r="A148" s="2" t="str">
        <f t="shared" si="4"/>
        <v/>
      </c>
      <c r="L148" s="4" t="str">
        <f ca="1">IFERROR(__xludf.DUMMYFUNCTION("""COMPUTED_VALUE"""),"Debreceni Bolyai János Általános Iskola és Alapfokú Művészeti Iskola")</f>
        <v>Debreceni Bolyai János Általános Iskola és Alapfokú Művészeti Iskola</v>
      </c>
      <c r="M148" s="6">
        <f ca="1">IF( ISERROR(SUMIF([1]Nevezések!I:I,L148,[1]Nevezések!AD:AD)),0,SUMIF([1]Nevezések!I:I,L148,[1]Nevezések!AD:AD))</f>
        <v>0</v>
      </c>
      <c r="N148" s="6">
        <f ca="1">IF( ISERROR(SUMIF([1]Nevezések!I:I,L148,[1]Nevezések!AE:AE)),0,SUMIF([1]Nevezések!I:I,L148,[1]Nevezések!AE:AE))</f>
        <v>0</v>
      </c>
      <c r="O148" s="4"/>
      <c r="P148" s="4"/>
      <c r="Q148" s="4"/>
      <c r="R148" s="4"/>
      <c r="S148" s="4"/>
      <c r="T148" s="4"/>
    </row>
    <row r="149" spans="1:20" x14ac:dyDescent="0.3">
      <c r="A149" s="2" t="str">
        <f t="shared" si="4"/>
        <v/>
      </c>
      <c r="L149" s="4" t="str">
        <f ca="1">IFERROR(__xludf.DUMMYFUNCTION("""COMPUTED_VALUE"""),"Kastély Német Nemzetiségi Nyelvoktató Általános Iskola")</f>
        <v>Kastély Német Nemzetiségi Nyelvoktató Általános Iskola</v>
      </c>
      <c r="M149" s="6">
        <f ca="1">IF( ISERROR(SUMIF([1]Nevezések!I:I,L149,[1]Nevezések!AD:AD)),0,SUMIF([1]Nevezések!I:I,L149,[1]Nevezések!AD:AD))</f>
        <v>0</v>
      </c>
      <c r="N149" s="6">
        <f ca="1">IF( ISERROR(SUMIF([1]Nevezések!I:I,L149,[1]Nevezések!AE:AE)),0,SUMIF([1]Nevezések!I:I,L149,[1]Nevezések!AE:AE))</f>
        <v>0</v>
      </c>
      <c r="O149" s="4"/>
      <c r="P149" s="4"/>
      <c r="Q149" s="4"/>
      <c r="R149" s="4"/>
      <c r="S149" s="4"/>
      <c r="T149" s="4"/>
    </row>
    <row r="150" spans="1:20" x14ac:dyDescent="0.3">
      <c r="A150" s="2" t="str">
        <f t="shared" si="4"/>
        <v/>
      </c>
      <c r="L150" s="4" t="str">
        <f ca="1">IFERROR(__xludf.DUMMYFUNCTION("""COMPUTED_VALUE"""),"Solymári Hunyadi Mátyás Német Nemzetiségi Általános Iskola, Alapfokú Művészeti Iskola")</f>
        <v>Solymári Hunyadi Mátyás Német Nemzetiségi Általános Iskola, Alapfokú Művészeti Iskola</v>
      </c>
      <c r="M150" s="6">
        <f ca="1">IF( ISERROR(SUMIF([1]Nevezések!I:I,L150,[1]Nevezések!AD:AD)),0,SUMIF([1]Nevezések!I:I,L150,[1]Nevezések!AD:AD))</f>
        <v>0</v>
      </c>
      <c r="N150" s="6">
        <f ca="1">IF( ISERROR(SUMIF([1]Nevezések!I:I,L150,[1]Nevezések!AE:AE)),0,SUMIF([1]Nevezések!I:I,L150,[1]Nevezések!AE:AE))</f>
        <v>0</v>
      </c>
      <c r="O150" s="4"/>
      <c r="P150" s="4"/>
      <c r="Q150" s="4"/>
      <c r="R150" s="4"/>
      <c r="S150" s="4"/>
      <c r="T150" s="4"/>
    </row>
    <row r="151" spans="1:20" x14ac:dyDescent="0.3">
      <c r="A151" s="2" t="str">
        <f t="shared" si="4"/>
        <v/>
      </c>
      <c r="L151" s="4" t="str">
        <f ca="1">IFERROR(__xludf.DUMMYFUNCTION("""COMPUTED_VALUE"""),"Gödöllői Hajós Alfréd Általános Iskola")</f>
        <v>Gödöllői Hajós Alfréd Általános Iskola</v>
      </c>
      <c r="M151" s="6">
        <f ca="1">IF( ISERROR(SUMIF([1]Nevezések!I:I,L151,[1]Nevezések!AD:AD)),0,SUMIF([1]Nevezések!I:I,L151,[1]Nevezések!AD:AD))</f>
        <v>0</v>
      </c>
      <c r="N151" s="6">
        <f ca="1">IF( ISERROR(SUMIF([1]Nevezések!I:I,L151,[1]Nevezések!AE:AE)),0,SUMIF([1]Nevezések!I:I,L151,[1]Nevezések!AE:AE))</f>
        <v>0</v>
      </c>
      <c r="O151" s="4"/>
      <c r="P151" s="4"/>
      <c r="Q151" s="4"/>
      <c r="R151" s="4"/>
      <c r="S151" s="4"/>
      <c r="T151" s="4"/>
    </row>
    <row r="152" spans="1:20" x14ac:dyDescent="0.3">
      <c r="A152" s="2" t="str">
        <f t="shared" si="4"/>
        <v/>
      </c>
      <c r="L152" s="4" t="str">
        <f ca="1">IFERROR(__xludf.DUMMYFUNCTION("""COMPUTED_VALUE"""),"Vénkerti Általános Iskola és Alapfokú Művészeti Iskola")</f>
        <v>Vénkerti Általános Iskola és Alapfokú Művészeti Iskola</v>
      </c>
      <c r="M152" s="6">
        <f ca="1">IF( ISERROR(SUMIF([1]Nevezések!I:I,L152,[1]Nevezések!AD:AD)),0,SUMIF([1]Nevezések!I:I,L152,[1]Nevezések!AD:AD))</f>
        <v>0</v>
      </c>
      <c r="N152" s="6">
        <f ca="1">IF( ISERROR(SUMIF([1]Nevezések!I:I,L152,[1]Nevezések!AE:AE)),0,SUMIF([1]Nevezések!I:I,L152,[1]Nevezések!AE:AE))</f>
        <v>0</v>
      </c>
      <c r="O152" s="4"/>
      <c r="P152" s="4"/>
      <c r="Q152" s="4"/>
      <c r="R152" s="4"/>
      <c r="S152" s="4"/>
      <c r="T152" s="4"/>
    </row>
    <row r="153" spans="1:20" x14ac:dyDescent="0.3">
      <c r="A153" s="2" t="str">
        <f t="shared" si="4"/>
        <v/>
      </c>
      <c r="L153" s="4" t="str">
        <f ca="1">IFERROR(__xludf.DUMMYFUNCTION("""COMPUTED_VALUE"""),"Gustave Eiffel Francia Óvoda, Általános Iskola és Gimnázium")</f>
        <v>Gustave Eiffel Francia Óvoda, Általános Iskola és Gimnázium</v>
      </c>
      <c r="M153" s="6">
        <f ca="1">IF( ISERROR(SUMIF([1]Nevezések!I:I,L153,[1]Nevezések!AD:AD)),0,SUMIF([1]Nevezések!I:I,L153,[1]Nevezések!AD:AD))</f>
        <v>0</v>
      </c>
      <c r="N153" s="6">
        <f ca="1">IF( ISERROR(SUMIF([1]Nevezések!I:I,L153,[1]Nevezések!AE:AE)),0,SUMIF([1]Nevezések!I:I,L153,[1]Nevezések!AE:AE))</f>
        <v>0</v>
      </c>
      <c r="O153" s="4"/>
      <c r="P153" s="4"/>
      <c r="Q153" s="4"/>
      <c r="R153" s="4"/>
      <c r="S153" s="4"/>
      <c r="T153" s="4"/>
    </row>
    <row r="154" spans="1:20" x14ac:dyDescent="0.3">
      <c r="A154" s="2" t="str">
        <f t="shared" si="4"/>
        <v/>
      </c>
      <c r="L154" s="4" t="str">
        <f ca="1">IFERROR(__xludf.DUMMYFUNCTION("""COMPUTED_VALUE"""),"Szegedi Kossuth Lajos Általános Iskola")</f>
        <v>Szegedi Kossuth Lajos Általános Iskola</v>
      </c>
      <c r="M154" s="6">
        <f ca="1">IF( ISERROR(SUMIF([1]Nevezések!I:I,L154,[1]Nevezések!AD:AD)),0,SUMIF([1]Nevezések!I:I,L154,[1]Nevezések!AD:AD))</f>
        <v>0</v>
      </c>
      <c r="N154" s="6">
        <f ca="1">IF( ISERROR(SUMIF([1]Nevezések!I:I,L154,[1]Nevezések!AE:AE)),0,SUMIF([1]Nevezések!I:I,L154,[1]Nevezések!AE:AE))</f>
        <v>0</v>
      </c>
      <c r="O154" s="4"/>
      <c r="P154" s="4"/>
      <c r="Q154" s="4"/>
      <c r="R154" s="4"/>
      <c r="S154" s="4"/>
      <c r="T154" s="4"/>
    </row>
    <row r="155" spans="1:20" x14ac:dyDescent="0.3">
      <c r="A155" s="2" t="str">
        <f t="shared" si="4"/>
        <v/>
      </c>
      <c r="L155" s="4" t="str">
        <f ca="1">IFERROR(__xludf.DUMMYFUNCTION("""COMPUTED_VALUE"""),"Pécsi Belvárosi Általános Iskola")</f>
        <v>Pécsi Belvárosi Általános Iskola</v>
      </c>
      <c r="M155" s="6">
        <f ca="1">IF( ISERROR(SUMIF([1]Nevezések!I:I,L155,[1]Nevezések!AD:AD)),0,SUMIF([1]Nevezések!I:I,L155,[1]Nevezések!AD:AD))</f>
        <v>0</v>
      </c>
      <c r="N155" s="6">
        <f ca="1">IF( ISERROR(SUMIF([1]Nevezések!I:I,L155,[1]Nevezések!AE:AE)),0,SUMIF([1]Nevezések!I:I,L155,[1]Nevezések!AE:AE))</f>
        <v>0</v>
      </c>
      <c r="O155" s="4"/>
      <c r="P155" s="4"/>
      <c r="Q155" s="4"/>
      <c r="R155" s="4"/>
      <c r="S155" s="4"/>
      <c r="T155" s="4"/>
    </row>
    <row r="156" spans="1:20" x14ac:dyDescent="0.3">
      <c r="A156" s="2" t="str">
        <f t="shared" si="4"/>
        <v/>
      </c>
      <c r="L156" s="4" t="str">
        <f ca="1">IFERROR(__xludf.DUMMYFUNCTION("""COMPUTED_VALUE"""),"Békásmegyeri Veres Péter Gimnázium")</f>
        <v>Békásmegyeri Veres Péter Gimnázium</v>
      </c>
      <c r="M156" s="6">
        <f ca="1">IF( ISERROR(SUMIF([1]Nevezések!I:I,L156,[1]Nevezések!AD:AD)),0,SUMIF([1]Nevezések!I:I,L156,[1]Nevezések!AD:AD))</f>
        <v>0</v>
      </c>
      <c r="N156" s="6">
        <f ca="1">IF( ISERROR(SUMIF([1]Nevezések!I:I,L156,[1]Nevezések!AE:AE)),0,SUMIF([1]Nevezések!I:I,L156,[1]Nevezések!AE:AE))</f>
        <v>0</v>
      </c>
      <c r="O156" s="4"/>
      <c r="P156" s="4"/>
      <c r="Q156" s="4"/>
      <c r="R156" s="4"/>
      <c r="S156" s="4"/>
      <c r="T156" s="4"/>
    </row>
    <row r="157" spans="1:20" x14ac:dyDescent="0.3">
      <c r="A157" s="2" t="str">
        <f t="shared" si="4"/>
        <v/>
      </c>
      <c r="L157" s="4" t="str">
        <f ca="1">IFERROR(__xludf.DUMMYFUNCTION("""COMPUTED_VALUE"""),"Székesfehérvári Vörösmarty Mihály Általános Iskola")</f>
        <v>Székesfehérvári Vörösmarty Mihály Általános Iskola</v>
      </c>
      <c r="M157" s="6">
        <f ca="1">IF( ISERROR(SUMIF([1]Nevezések!I:I,L157,[1]Nevezések!AD:AD)),0,SUMIF([1]Nevezések!I:I,L157,[1]Nevezések!AD:AD))</f>
        <v>0</v>
      </c>
      <c r="N157" s="6">
        <f ca="1">IF( ISERROR(SUMIF([1]Nevezések!I:I,L157,[1]Nevezések!AE:AE)),0,SUMIF([1]Nevezések!I:I,L157,[1]Nevezések!AE:AE))</f>
        <v>0</v>
      </c>
      <c r="O157" s="4"/>
      <c r="P157" s="4"/>
      <c r="Q157" s="4"/>
      <c r="R157" s="4"/>
      <c r="S157" s="4"/>
      <c r="T157" s="4"/>
    </row>
    <row r="158" spans="1:20" x14ac:dyDescent="0.3">
      <c r="A158" s="2" t="str">
        <f t="shared" si="4"/>
        <v/>
      </c>
      <c r="L158" s="4" t="str">
        <f ca="1">IFERROR(__xludf.DUMMYFUNCTION("""COMPUTED_VALUE"""),"Szegedi Alsóvárosi Általános Iskola")</f>
        <v>Szegedi Alsóvárosi Általános Iskola</v>
      </c>
      <c r="M158" s="6">
        <f ca="1">IF( ISERROR(SUMIF([1]Nevezések!I:I,L158,[1]Nevezések!AD:AD)),0,SUMIF([1]Nevezések!I:I,L158,[1]Nevezések!AD:AD))</f>
        <v>0</v>
      </c>
      <c r="N158" s="6">
        <f ca="1">IF( ISERROR(SUMIF([1]Nevezések!I:I,L158,[1]Nevezések!AE:AE)),0,SUMIF([1]Nevezések!I:I,L158,[1]Nevezések!AE:AE))</f>
        <v>0</v>
      </c>
      <c r="O158" s="4"/>
      <c r="P158" s="4"/>
      <c r="Q158" s="4"/>
      <c r="R158" s="4"/>
      <c r="S158" s="4"/>
      <c r="T158" s="4"/>
    </row>
    <row r="159" spans="1:20" x14ac:dyDescent="0.3">
      <c r="A159" s="2" t="str">
        <f t="shared" si="4"/>
        <v/>
      </c>
      <c r="L159" s="4" t="str">
        <f ca="1">IFERROR(__xludf.DUMMYFUNCTION("""COMPUTED_VALUE"""),"Újpesti Bajza József Általános Iskola")</f>
        <v>Újpesti Bajza József Általános Iskola</v>
      </c>
      <c r="M159" s="6">
        <f ca="1">IF( ISERROR(SUMIF([1]Nevezések!I:I,L159,[1]Nevezések!AD:AD)),0,SUMIF([1]Nevezések!I:I,L159,[1]Nevezések!AD:AD))</f>
        <v>10</v>
      </c>
      <c r="N159" s="6">
        <f ca="1">IF( ISERROR(SUMIF([1]Nevezések!I:I,L159,[1]Nevezések!AE:AE)),0,SUMIF([1]Nevezések!I:I,L159,[1]Nevezések!AE:AE))</f>
        <v>0</v>
      </c>
      <c r="O159" s="4"/>
      <c r="P159" s="4"/>
      <c r="Q159" s="4"/>
      <c r="R159" s="4"/>
      <c r="S159" s="4"/>
      <c r="T159" s="4"/>
    </row>
    <row r="160" spans="1:20" x14ac:dyDescent="0.3">
      <c r="A160" s="2" t="str">
        <f t="shared" si="4"/>
        <v/>
      </c>
      <c r="L160" s="4" t="str">
        <f ca="1">IFERROR(__xludf.DUMMYFUNCTION("""COMPUTED_VALUE"""),"Debreceni Hunyadi János Általános Iskola")</f>
        <v>Debreceni Hunyadi János Általános Iskola</v>
      </c>
      <c r="M160" s="6">
        <f ca="1">IF( ISERROR(SUMIF([1]Nevezések!I:I,L160,[1]Nevezések!AD:AD)),0,SUMIF([1]Nevezések!I:I,L160,[1]Nevezések!AD:AD))</f>
        <v>0</v>
      </c>
      <c r="N160" s="6">
        <f ca="1">IF( ISERROR(SUMIF([1]Nevezések!I:I,L160,[1]Nevezések!AE:AE)),0,SUMIF([1]Nevezések!I:I,L160,[1]Nevezések!AE:AE))</f>
        <v>0</v>
      </c>
      <c r="O160" s="4"/>
      <c r="P160" s="4"/>
      <c r="Q160" s="4"/>
      <c r="R160" s="4"/>
      <c r="S160" s="4"/>
      <c r="T160" s="4"/>
    </row>
    <row r="161" spans="1:20" x14ac:dyDescent="0.3">
      <c r="A161" s="2" t="str">
        <f t="shared" si="4"/>
        <v/>
      </c>
      <c r="L161" s="4" t="str">
        <f ca="1">IFERROR(__xludf.DUMMYFUNCTION("""COMPUTED_VALUE"""),"Szászbereki Kolping Katolikus Általános Iskola")</f>
        <v>Szászbereki Kolping Katolikus Általános Iskola</v>
      </c>
      <c r="M161" s="6">
        <f ca="1">IF( ISERROR(SUMIF([1]Nevezések!I:I,L161,[1]Nevezések!AD:AD)),0,SUMIF([1]Nevezések!I:I,L161,[1]Nevezések!AD:AD))</f>
        <v>0</v>
      </c>
      <c r="N161" s="6">
        <f ca="1">IF( ISERROR(SUMIF([1]Nevezések!I:I,L161,[1]Nevezések!AE:AE)),0,SUMIF([1]Nevezések!I:I,L161,[1]Nevezések!AE:AE))</f>
        <v>0</v>
      </c>
      <c r="O161" s="4"/>
      <c r="P161" s="4"/>
      <c r="Q161" s="4"/>
      <c r="R161" s="4"/>
      <c r="S161" s="4"/>
      <c r="T161" s="4"/>
    </row>
    <row r="162" spans="1:20" x14ac:dyDescent="0.3">
      <c r="A162" s="2" t="str">
        <f t="shared" si="4"/>
        <v/>
      </c>
      <c r="L162" s="4" t="str">
        <f ca="1">IFERROR(__xludf.DUMMYFUNCTION("""COMPUTED_VALUE"""),"Váci Árpád Fejedelem Általános Iskola")</f>
        <v>Váci Árpád Fejedelem Általános Iskola</v>
      </c>
      <c r="M162" s="6">
        <f ca="1">IF( ISERROR(SUMIF([1]Nevezések!I:I,L162,[1]Nevezések!AD:AD)),0,SUMIF([1]Nevezések!I:I,L162,[1]Nevezések!AD:AD))</f>
        <v>0</v>
      </c>
      <c r="N162" s="6">
        <f ca="1">IF( ISERROR(SUMIF([1]Nevezések!I:I,L162,[1]Nevezések!AE:AE)),0,SUMIF([1]Nevezések!I:I,L162,[1]Nevezések!AE:AE))</f>
        <v>0</v>
      </c>
      <c r="O162" s="4"/>
      <c r="P162" s="4"/>
      <c r="Q162" s="4"/>
      <c r="R162" s="4"/>
      <c r="S162" s="4"/>
      <c r="T162" s="4"/>
    </row>
    <row r="163" spans="1:20" x14ac:dyDescent="0.3">
      <c r="A163" s="2" t="str">
        <f t="shared" si="4"/>
        <v/>
      </c>
      <c r="L163" s="4" t="str">
        <f ca="1">IFERROR(__xludf.DUMMYFUNCTION("""COMPUTED_VALUE"""),"Budapest-Fasori Evangélikus Gimnázium")</f>
        <v>Budapest-Fasori Evangélikus Gimnázium</v>
      </c>
      <c r="M163" s="6">
        <f ca="1">IF( ISERROR(SUMIF([1]Nevezések!I:I,L163,[1]Nevezések!AD:AD)),0,SUMIF([1]Nevezések!I:I,L163,[1]Nevezések!AD:AD))</f>
        <v>0</v>
      </c>
      <c r="N163" s="6">
        <f ca="1">IF( ISERROR(SUMIF([1]Nevezések!I:I,L163,[1]Nevezések!AE:AE)),0,SUMIF([1]Nevezések!I:I,L163,[1]Nevezések!AE:AE))</f>
        <v>0</v>
      </c>
      <c r="O163" s="4"/>
      <c r="P163" s="4"/>
      <c r="Q163" s="4"/>
      <c r="R163" s="4"/>
      <c r="S163" s="4"/>
      <c r="T163" s="4"/>
    </row>
    <row r="164" spans="1:20" x14ac:dyDescent="0.3">
      <c r="A164" s="2" t="str">
        <f t="shared" si="4"/>
        <v/>
      </c>
      <c r="L164" s="4" t="str">
        <f ca="1">IFERROR(__xludf.DUMMYFUNCTION("""COMPUTED_VALUE"""),"Budapest XVI. Kerületi Kölcsey Ferenc Általános Iskola")</f>
        <v>Budapest XVI. Kerületi Kölcsey Ferenc Általános Iskola</v>
      </c>
      <c r="M164" s="6">
        <f ca="1">IF( ISERROR(SUMIF([1]Nevezések!I:I,L164,[1]Nevezések!AD:AD)),0,SUMIF([1]Nevezések!I:I,L164,[1]Nevezések!AD:AD))</f>
        <v>0</v>
      </c>
      <c r="N164" s="6">
        <f ca="1">IF( ISERROR(SUMIF([1]Nevezések!I:I,L164,[1]Nevezések!AE:AE)),0,SUMIF([1]Nevezések!I:I,L164,[1]Nevezések!AE:AE))</f>
        <v>0</v>
      </c>
      <c r="O164" s="4"/>
      <c r="P164" s="4"/>
      <c r="Q164" s="4"/>
      <c r="R164" s="4"/>
      <c r="S164" s="4"/>
      <c r="T164" s="4"/>
    </row>
    <row r="165" spans="1:20" x14ac:dyDescent="0.3">
      <c r="A165" s="2" t="str">
        <f t="shared" si="4"/>
        <v/>
      </c>
      <c r="L165" s="4" t="str">
        <f ca="1">IFERROR(__xludf.DUMMYFUNCTION("""COMPUTED_VALUE"""),"Dunavecsei Református Kollégium - Általános Iskola, Középiskola, és Kollégium")</f>
        <v>Dunavecsei Református Kollégium - Általános Iskola, Középiskola, és Kollégium</v>
      </c>
      <c r="M165" s="6">
        <f ca="1">IF( ISERROR(SUMIF([1]Nevezések!I:I,L165,[1]Nevezések!AD:AD)),0,SUMIF([1]Nevezések!I:I,L165,[1]Nevezések!AD:AD))</f>
        <v>0</v>
      </c>
      <c r="N165" s="6">
        <f ca="1">IF( ISERROR(SUMIF([1]Nevezések!I:I,L165,[1]Nevezések!AE:AE)),0,SUMIF([1]Nevezések!I:I,L165,[1]Nevezések!AE:AE))</f>
        <v>0</v>
      </c>
      <c r="O165" s="4"/>
      <c r="P165" s="4"/>
      <c r="Q165" s="4"/>
      <c r="R165" s="4"/>
      <c r="S165" s="4"/>
      <c r="T165" s="4"/>
    </row>
    <row r="166" spans="1:20" x14ac:dyDescent="0.3">
      <c r="A166" s="2" t="str">
        <f t="shared" si="4"/>
        <v/>
      </c>
      <c r="L166" s="4" t="str">
        <f ca="1">IFERROR(__xludf.DUMMYFUNCTION("""COMPUTED_VALUE"""),"Zalaegerszegi Liszt Ferenc Általános Iskola")</f>
        <v>Zalaegerszegi Liszt Ferenc Általános Iskola</v>
      </c>
      <c r="M166" s="6">
        <f ca="1">IF( ISERROR(SUMIF([1]Nevezések!I:I,L166,[1]Nevezések!AD:AD)),0,SUMIF([1]Nevezések!I:I,L166,[1]Nevezések!AD:AD))</f>
        <v>0</v>
      </c>
      <c r="N166" s="6">
        <f ca="1">IF( ISERROR(SUMIF([1]Nevezések!I:I,L166,[1]Nevezések!AE:AE)),0,SUMIF([1]Nevezések!I:I,L166,[1]Nevezések!AE:AE))</f>
        <v>0</v>
      </c>
      <c r="O166" s="4"/>
      <c r="P166" s="4"/>
      <c r="Q166" s="4"/>
      <c r="R166" s="4"/>
      <c r="S166" s="4"/>
      <c r="T166" s="4"/>
    </row>
    <row r="167" spans="1:20" x14ac:dyDescent="0.3">
      <c r="A167" s="2" t="str">
        <f t="shared" si="4"/>
        <v/>
      </c>
      <c r="L167" s="4" t="str">
        <f ca="1">IFERROR(__xludf.DUMMYFUNCTION("""COMPUTED_VALUE"""),"Pécsi Árpád Fejedelem Gimnázium és Általános Iskola")</f>
        <v>Pécsi Árpád Fejedelem Gimnázium és Általános Iskola</v>
      </c>
      <c r="M167" s="6">
        <f ca="1">IF( ISERROR(SUMIF([1]Nevezések!I:I,L167,[1]Nevezések!AD:AD)),0,SUMIF([1]Nevezések!I:I,L167,[1]Nevezések!AD:AD))</f>
        <v>0</v>
      </c>
      <c r="N167" s="6">
        <f ca="1">IF( ISERROR(SUMIF([1]Nevezések!I:I,L167,[1]Nevezések!AE:AE)),0,SUMIF([1]Nevezések!I:I,L167,[1]Nevezések!AE:AE))</f>
        <v>0</v>
      </c>
      <c r="O167" s="4"/>
      <c r="P167" s="4"/>
      <c r="Q167" s="4"/>
      <c r="R167" s="4"/>
      <c r="S167" s="4"/>
      <c r="T167" s="4"/>
    </row>
    <row r="168" spans="1:20" x14ac:dyDescent="0.3">
      <c r="A168" s="2" t="str">
        <f t="shared" si="4"/>
        <v/>
      </c>
      <c r="L168" s="4" t="str">
        <f ca="1">IFERROR(__xludf.DUMMYFUNCTION("""COMPUTED_VALUE"""),"Türr István Gimnázium és Kollégium")</f>
        <v>Türr István Gimnázium és Kollégium</v>
      </c>
      <c r="M168" s="6">
        <f ca="1">IF( ISERROR(SUMIF([1]Nevezések!I:I,L168,[1]Nevezések!AD:AD)),0,SUMIF([1]Nevezések!I:I,L168,[1]Nevezések!AD:AD))</f>
        <v>0</v>
      </c>
      <c r="N168" s="6">
        <f ca="1">IF( ISERROR(SUMIF([1]Nevezések!I:I,L168,[1]Nevezések!AE:AE)),0,SUMIF([1]Nevezések!I:I,L168,[1]Nevezések!AE:AE))</f>
        <v>2</v>
      </c>
      <c r="O168" s="4"/>
      <c r="P168" s="4"/>
      <c r="Q168" s="4"/>
      <c r="R168" s="4"/>
      <c r="S168" s="4"/>
      <c r="T168" s="4"/>
    </row>
    <row r="169" spans="1:20" x14ac:dyDescent="0.3">
      <c r="A169" s="2" t="str">
        <f t="shared" si="4"/>
        <v/>
      </c>
      <c r="L169" s="4" t="str">
        <f ca="1">IFERROR(__xludf.DUMMYFUNCTION("""COMPUTED_VALUE"""),"Britannica Angolnyelvű Nemzetközi Óvoda, Általános Iskola és Gimnázium")</f>
        <v>Britannica Angolnyelvű Nemzetközi Óvoda, Általános Iskola és Gimnázium</v>
      </c>
      <c r="M169" s="6">
        <f ca="1">IF( ISERROR(SUMIF([1]Nevezések!I:I,L169,[1]Nevezések!AD:AD)),0,SUMIF([1]Nevezések!I:I,L169,[1]Nevezések!AD:AD))</f>
        <v>0</v>
      </c>
      <c r="N169" s="6">
        <f ca="1">IF( ISERROR(SUMIF([1]Nevezések!I:I,L169,[1]Nevezések!AE:AE)),0,SUMIF([1]Nevezések!I:I,L169,[1]Nevezések!AE:AE))</f>
        <v>2</v>
      </c>
      <c r="O169" s="4"/>
      <c r="P169" s="4"/>
      <c r="Q169" s="4"/>
      <c r="R169" s="4"/>
      <c r="S169" s="4"/>
      <c r="T169" s="4"/>
    </row>
    <row r="170" spans="1:20" x14ac:dyDescent="0.3">
      <c r="A170" s="2" t="str">
        <f t="shared" si="4"/>
        <v/>
      </c>
      <c r="L170" s="4" t="str">
        <f ca="1">IFERROR(__xludf.DUMMYFUNCTION("""COMPUTED_VALUE"""),"Ramassetter Vince Testnevelési Általános Iskola")</f>
        <v>Ramassetter Vince Testnevelési Általános Iskola</v>
      </c>
      <c r="M170" s="6">
        <f ca="1">IF( ISERROR(SUMIF([1]Nevezések!I:I,L170,[1]Nevezések!AD:AD)),0,SUMIF([1]Nevezések!I:I,L170,[1]Nevezések!AD:AD))</f>
        <v>1</v>
      </c>
      <c r="N170" s="6">
        <f ca="1">IF( ISERROR(SUMIF([1]Nevezések!I:I,L170,[1]Nevezések!AE:AE)),0,SUMIF([1]Nevezések!I:I,L170,[1]Nevezések!AE:AE))</f>
        <v>0</v>
      </c>
      <c r="O170" s="4"/>
      <c r="P170" s="4"/>
      <c r="Q170" s="4"/>
      <c r="R170" s="4"/>
      <c r="S170" s="4"/>
      <c r="T170" s="4"/>
    </row>
    <row r="171" spans="1:20" x14ac:dyDescent="0.3">
      <c r="A171" s="2" t="str">
        <f t="shared" si="4"/>
        <v/>
      </c>
      <c r="L171" s="4" t="str">
        <f ca="1">IFERROR(__xludf.DUMMYFUNCTION("""COMPUTED_VALUE"""),"Budapest XVIII. Kerületi Vörösmarty Mihály Ének-zenei, Nyelvi Általános Iskola és Gimnázium")</f>
        <v>Budapest XVIII. Kerületi Vörösmarty Mihály Ének-zenei, Nyelvi Általános Iskola és Gimnázium</v>
      </c>
      <c r="M171" s="6">
        <f ca="1">IF( ISERROR(SUMIF([1]Nevezések!I:I,L171,[1]Nevezések!AD:AD)),0,SUMIF([1]Nevezések!I:I,L171,[1]Nevezések!AD:AD))</f>
        <v>0</v>
      </c>
      <c r="N171" s="6">
        <f ca="1">IF( ISERROR(SUMIF([1]Nevezések!I:I,L171,[1]Nevezések!AE:AE)),0,SUMIF([1]Nevezések!I:I,L171,[1]Nevezések!AE:AE))</f>
        <v>0</v>
      </c>
      <c r="O171" s="4"/>
      <c r="P171" s="4"/>
      <c r="Q171" s="4"/>
      <c r="R171" s="4"/>
      <c r="S171" s="4"/>
      <c r="T171" s="4"/>
    </row>
    <row r="172" spans="1:20" x14ac:dyDescent="0.3">
      <c r="A172" s="2" t="str">
        <f t="shared" si="4"/>
        <v/>
      </c>
      <c r="L172" s="4" t="str">
        <f ca="1">IFERROR(__xludf.DUMMYFUNCTION("""COMPUTED_VALUE"""),"Remetekertvárosi Általános Iskola")</f>
        <v>Remetekertvárosi Általános Iskola</v>
      </c>
      <c r="M172" s="6">
        <f ca="1">IF( ISERROR(SUMIF([1]Nevezések!I:I,L172,[1]Nevezések!AD:AD)),0,SUMIF([1]Nevezések!I:I,L172,[1]Nevezések!AD:AD))</f>
        <v>0</v>
      </c>
      <c r="N172" s="6">
        <f ca="1">IF( ISERROR(SUMIF([1]Nevezések!I:I,L172,[1]Nevezések!AE:AE)),0,SUMIF([1]Nevezések!I:I,L172,[1]Nevezések!AE:AE))</f>
        <v>0</v>
      </c>
      <c r="O172" s="4"/>
      <c r="P172" s="4"/>
      <c r="Q172" s="4"/>
      <c r="R172" s="4"/>
      <c r="S172" s="4"/>
      <c r="T172" s="4"/>
    </row>
    <row r="173" spans="1:20" x14ac:dyDescent="0.3">
      <c r="A173" s="2" t="str">
        <f t="shared" si="4"/>
        <v/>
      </c>
      <c r="L173" s="4" t="str">
        <f ca="1">IFERROR(__xludf.DUMMYFUNCTION("""COMPUTED_VALUE"""),"Kodály Zoltán Ének-zenei Általános Iskola, Gimnázium és Zenei Alapfokú Művészeti Iskola")</f>
        <v>Kodály Zoltán Ének-zenei Általános Iskola, Gimnázium és Zenei Alapfokú Művészeti Iskola</v>
      </c>
      <c r="M173" s="6">
        <f ca="1">IF( ISERROR(SUMIF([1]Nevezések!I:I,L173,[1]Nevezések!AD:AD)),0,SUMIF([1]Nevezések!I:I,L173,[1]Nevezések!AD:AD))</f>
        <v>0</v>
      </c>
      <c r="N173" s="6">
        <f ca="1">IF( ISERROR(SUMIF([1]Nevezések!I:I,L173,[1]Nevezések!AE:AE)),0,SUMIF([1]Nevezések!I:I,L173,[1]Nevezések!AE:AE))</f>
        <v>0</v>
      </c>
      <c r="O173" s="4"/>
      <c r="P173" s="4"/>
      <c r="Q173" s="4"/>
      <c r="R173" s="4"/>
      <c r="S173" s="4"/>
      <c r="T173" s="4"/>
    </row>
    <row r="174" spans="1:20" x14ac:dyDescent="0.3">
      <c r="A174" s="2" t="str">
        <f t="shared" si="4"/>
        <v/>
      </c>
      <c r="L174" s="4" t="str">
        <f ca="1">IFERROR(__xludf.DUMMYFUNCTION("""COMPUTED_VALUE"""),"Gothard Jenő Általános Iskola")</f>
        <v>Gothard Jenő Általános Iskola</v>
      </c>
      <c r="M174" s="6">
        <f ca="1">IF( ISERROR(SUMIF([1]Nevezések!I:I,L174,[1]Nevezések!AD:AD)),0,SUMIF([1]Nevezések!I:I,L174,[1]Nevezések!AD:AD))</f>
        <v>0</v>
      </c>
      <c r="N174" s="6">
        <f ca="1">IF( ISERROR(SUMIF([1]Nevezések!I:I,L174,[1]Nevezések!AE:AE)),0,SUMIF([1]Nevezések!I:I,L174,[1]Nevezések!AE:AE))</f>
        <v>0</v>
      </c>
      <c r="O174" s="4"/>
      <c r="P174" s="4"/>
      <c r="Q174" s="4"/>
      <c r="R174" s="4"/>
      <c r="S174" s="4"/>
      <c r="T174" s="4"/>
    </row>
    <row r="175" spans="1:20" x14ac:dyDescent="0.3">
      <c r="A175" s="2" t="str">
        <f t="shared" si="4"/>
        <v/>
      </c>
      <c r="L175" s="4" t="str">
        <f ca="1">IFERROR(__xludf.DUMMYFUNCTION("""COMPUTED_VALUE"""),"Deák Téri Általános Iskola")</f>
        <v>Deák Téri Általános Iskola</v>
      </c>
      <c r="M175" s="6">
        <f ca="1">IF( ISERROR(SUMIF([1]Nevezések!I:I,L175,[1]Nevezések!AD:AD)),0,SUMIF([1]Nevezések!I:I,L175,[1]Nevezések!AD:AD))</f>
        <v>0</v>
      </c>
      <c r="N175" s="6">
        <f ca="1">IF( ISERROR(SUMIF([1]Nevezések!I:I,L175,[1]Nevezések!AE:AE)),0,SUMIF([1]Nevezések!I:I,L175,[1]Nevezések!AE:AE))</f>
        <v>0</v>
      </c>
      <c r="O175" s="4"/>
      <c r="P175" s="4"/>
      <c r="Q175" s="4"/>
      <c r="R175" s="4"/>
      <c r="S175" s="4"/>
      <c r="T175" s="4"/>
    </row>
    <row r="176" spans="1:20" x14ac:dyDescent="0.3">
      <c r="A176" s="2" t="str">
        <f t="shared" si="4"/>
        <v/>
      </c>
      <c r="L176" s="4" t="str">
        <f ca="1">IFERROR(__xludf.DUMMYFUNCTION("""COMPUTED_VALUE"""),"Budapest XVI. Kerületi Herman Ottó Általános Iskola")</f>
        <v>Budapest XVI. Kerületi Herman Ottó Általános Iskola</v>
      </c>
      <c r="M176" s="6">
        <f ca="1">IF( ISERROR(SUMIF([1]Nevezések!I:I,L176,[1]Nevezések!AD:AD)),0,SUMIF([1]Nevezések!I:I,L176,[1]Nevezések!AD:AD))</f>
        <v>0</v>
      </c>
      <c r="N176" s="6">
        <f ca="1">IF( ISERROR(SUMIF([1]Nevezések!I:I,L176,[1]Nevezések!AE:AE)),0,SUMIF([1]Nevezések!I:I,L176,[1]Nevezések!AE:AE))</f>
        <v>0</v>
      </c>
      <c r="O176" s="4"/>
      <c r="P176" s="4"/>
      <c r="Q176" s="4"/>
      <c r="R176" s="4"/>
      <c r="S176" s="4"/>
      <c r="T176" s="4"/>
    </row>
    <row r="177" spans="1:20" x14ac:dyDescent="0.3">
      <c r="A177" s="2" t="str">
        <f t="shared" si="4"/>
        <v/>
      </c>
      <c r="L177" s="4" t="str">
        <f ca="1">IFERROR(__xludf.DUMMYFUNCTION("""COMPUTED_VALUE"""),"Debreceni Ady Endre Gimnázium")</f>
        <v>Debreceni Ady Endre Gimnázium</v>
      </c>
      <c r="M177" s="6">
        <f ca="1">IF( ISERROR(SUMIF([1]Nevezések!I:I,L177,[1]Nevezések!AD:AD)),0,SUMIF([1]Nevezések!I:I,L177,[1]Nevezések!AD:AD))</f>
        <v>0</v>
      </c>
      <c r="N177" s="6">
        <f ca="1">IF( ISERROR(SUMIF([1]Nevezések!I:I,L177,[1]Nevezések!AE:AE)),0,SUMIF([1]Nevezések!I:I,L177,[1]Nevezések!AE:AE))</f>
        <v>0</v>
      </c>
      <c r="O177" s="4"/>
      <c r="P177" s="4"/>
      <c r="Q177" s="4"/>
      <c r="R177" s="4"/>
      <c r="S177" s="4"/>
      <c r="T177" s="4"/>
    </row>
    <row r="178" spans="1:20" x14ac:dyDescent="0.3">
      <c r="A178" s="2" t="str">
        <f t="shared" si="4"/>
        <v/>
      </c>
      <c r="L178" s="4" t="str">
        <f ca="1">IFERROR(__xludf.DUMMYFUNCTION("""COMPUTED_VALUE"""),"Gazdagrét - Törökugrató Általános Iskola")</f>
        <v>Gazdagrét - Törökugrató Általános Iskola</v>
      </c>
      <c r="M178" s="6">
        <f ca="1">IF( ISERROR(SUMIF([1]Nevezések!I:I,L178,[1]Nevezések!AD:AD)),0,SUMIF([1]Nevezések!I:I,L178,[1]Nevezések!AD:AD))</f>
        <v>0</v>
      </c>
      <c r="N178" s="6">
        <f ca="1">IF( ISERROR(SUMIF([1]Nevezések!I:I,L178,[1]Nevezések!AE:AE)),0,SUMIF([1]Nevezések!I:I,L178,[1]Nevezések!AE:AE))</f>
        <v>0</v>
      </c>
      <c r="O178" s="4"/>
      <c r="P178" s="4"/>
      <c r="Q178" s="4"/>
      <c r="R178" s="4"/>
      <c r="S178" s="4"/>
      <c r="T178" s="4"/>
    </row>
    <row r="179" spans="1:20" x14ac:dyDescent="0.3">
      <c r="A179" s="2" t="str">
        <f t="shared" si="4"/>
        <v/>
      </c>
      <c r="L179" s="4" t="str">
        <f ca="1">IFERROR(__xludf.DUMMYFUNCTION("""COMPUTED_VALUE"""),"Szadai Székely Bertalan Általános Iskola")</f>
        <v>Szadai Székely Bertalan Általános Iskola</v>
      </c>
      <c r="M179" s="6">
        <f ca="1">IF( ISERROR(SUMIF([1]Nevezések!I:I,L179,[1]Nevezések!AD:AD)),0,SUMIF([1]Nevezések!I:I,L179,[1]Nevezések!AD:AD))</f>
        <v>0</v>
      </c>
      <c r="N179" s="6">
        <f ca="1">IF( ISERROR(SUMIF([1]Nevezések!I:I,L179,[1]Nevezések!AE:AE)),0,SUMIF([1]Nevezések!I:I,L179,[1]Nevezések!AE:AE))</f>
        <v>0</v>
      </c>
      <c r="O179" s="4"/>
      <c r="P179" s="4"/>
      <c r="Q179" s="4"/>
      <c r="R179" s="4"/>
      <c r="S179" s="4"/>
      <c r="T179" s="4"/>
    </row>
    <row r="180" spans="1:20" x14ac:dyDescent="0.3">
      <c r="A180" s="2" t="str">
        <f t="shared" si="4"/>
        <v/>
      </c>
      <c r="L180" s="4" t="str">
        <f ca="1">IFERROR(__xludf.DUMMYFUNCTION("""COMPUTED_VALUE"""),"Tóparti Gimnázium és Művészeti Szakgimnázium")</f>
        <v>Tóparti Gimnázium és Művészeti Szakgimnázium</v>
      </c>
      <c r="M180" s="6">
        <f ca="1">IF( ISERROR(SUMIF([1]Nevezések!I:I,L180,[1]Nevezések!AD:AD)),0,SUMIF([1]Nevezések!I:I,L180,[1]Nevezések!AD:AD))</f>
        <v>1</v>
      </c>
      <c r="N180" s="6">
        <f ca="1">IF( ISERROR(SUMIF([1]Nevezések!I:I,L180,[1]Nevezések!AE:AE)),0,SUMIF([1]Nevezések!I:I,L180,[1]Nevezések!AE:AE))</f>
        <v>1</v>
      </c>
      <c r="O180" s="4"/>
      <c r="P180" s="4"/>
      <c r="Q180" s="4"/>
      <c r="R180" s="4"/>
      <c r="S180" s="4"/>
      <c r="T180" s="4"/>
    </row>
    <row r="181" spans="1:20" x14ac:dyDescent="0.3">
      <c r="A181" s="2" t="str">
        <f t="shared" si="4"/>
        <v/>
      </c>
      <c r="L181" s="4" t="str">
        <f ca="1">IFERROR(__xludf.DUMMYFUNCTION("""COMPUTED_VALUE"""),"Gödi Németh László Általános Iskola és Alapfokú Művészeti Iskola")</f>
        <v>Gödi Németh László Általános Iskola és Alapfokú Művészeti Iskola</v>
      </c>
      <c r="M181" s="6">
        <f ca="1">IF( ISERROR(SUMIF([1]Nevezések!I:I,L181,[1]Nevezések!AD:AD)),0,SUMIF([1]Nevezések!I:I,L181,[1]Nevezések!AD:AD))</f>
        <v>0</v>
      </c>
      <c r="N181" s="6">
        <f ca="1">IF( ISERROR(SUMIF([1]Nevezések!I:I,L181,[1]Nevezések!AE:AE)),0,SUMIF([1]Nevezések!I:I,L181,[1]Nevezések!AE:AE))</f>
        <v>0</v>
      </c>
      <c r="O181" s="4"/>
      <c r="P181" s="4"/>
      <c r="Q181" s="4"/>
      <c r="R181" s="4"/>
      <c r="S181" s="4"/>
      <c r="T181" s="4"/>
    </row>
    <row r="182" spans="1:20" x14ac:dyDescent="0.3">
      <c r="A182" s="2" t="str">
        <f t="shared" si="4"/>
        <v/>
      </c>
      <c r="L182" s="4" t="str">
        <f ca="1">IFERROR(__xludf.DUMMYFUNCTION("""COMPUTED_VALUE"""),"Pécsi Leőwey Klára Gimnázium")</f>
        <v>Pécsi Leőwey Klára Gimnázium</v>
      </c>
      <c r="M182" s="6">
        <f ca="1">IF( ISERROR(SUMIF([1]Nevezések!I:I,L182,[1]Nevezések!AD:AD)),0,SUMIF([1]Nevezések!I:I,L182,[1]Nevezések!AD:AD))</f>
        <v>0</v>
      </c>
      <c r="N182" s="6">
        <f ca="1">IF( ISERROR(SUMIF([1]Nevezések!I:I,L182,[1]Nevezések!AE:AE)),0,SUMIF([1]Nevezések!I:I,L182,[1]Nevezések!AE:AE))</f>
        <v>0</v>
      </c>
      <c r="O182" s="4"/>
      <c r="P182" s="4"/>
      <c r="Q182" s="4"/>
      <c r="R182" s="4"/>
      <c r="S182" s="4"/>
      <c r="T182" s="4"/>
    </row>
    <row r="183" spans="1:20" x14ac:dyDescent="0.3">
      <c r="A183" s="2" t="str">
        <f t="shared" si="4"/>
        <v/>
      </c>
      <c r="L183" s="4" t="str">
        <f ca="1">IFERROR(__xludf.DUMMYFUNCTION("""COMPUTED_VALUE"""),"Rókusi Általános Iskola")</f>
        <v>Rókusi Általános Iskola</v>
      </c>
      <c r="M183" s="6">
        <f ca="1">IF( ISERROR(SUMIF([1]Nevezések!I:I,L183,[1]Nevezések!AD:AD)),0,SUMIF([1]Nevezések!I:I,L183,[1]Nevezések!AD:AD))</f>
        <v>0</v>
      </c>
      <c r="N183" s="6">
        <f ca="1">IF( ISERROR(SUMIF([1]Nevezések!I:I,L183,[1]Nevezések!AE:AE)),0,SUMIF([1]Nevezések!I:I,L183,[1]Nevezések!AE:AE))</f>
        <v>0</v>
      </c>
      <c r="O183" s="4"/>
      <c r="P183" s="4"/>
      <c r="Q183" s="4"/>
      <c r="R183" s="4"/>
      <c r="S183" s="4"/>
      <c r="T183" s="4"/>
    </row>
    <row r="184" spans="1:20" x14ac:dyDescent="0.3">
      <c r="A184" s="2" t="str">
        <f t="shared" si="4"/>
        <v/>
      </c>
      <c r="L184" s="4" t="str">
        <f ca="1">IFERROR(__xludf.DUMMYFUNCTION("""COMPUTED_VALUE"""),"Szent Erzsébet Római Katolikus Általános Iskola")</f>
        <v>Szent Erzsébet Római Katolikus Általános Iskola</v>
      </c>
      <c r="M184" s="6">
        <f ca="1">IF( ISERROR(SUMIF([1]Nevezések!I:I,L184,[1]Nevezések!AD:AD)),0,SUMIF([1]Nevezések!I:I,L184,[1]Nevezések!AD:AD))</f>
        <v>0</v>
      </c>
      <c r="N184" s="6">
        <f ca="1">IF( ISERROR(SUMIF([1]Nevezések!I:I,L184,[1]Nevezések!AE:AE)),0,SUMIF([1]Nevezések!I:I,L184,[1]Nevezések!AE:AE))</f>
        <v>0</v>
      </c>
      <c r="O184" s="4"/>
      <c r="P184" s="4"/>
      <c r="Q184" s="4"/>
      <c r="R184" s="4"/>
      <c r="S184" s="4"/>
      <c r="T184" s="4"/>
    </row>
    <row r="185" spans="1:20" x14ac:dyDescent="0.3">
      <c r="A185" s="2" t="str">
        <f t="shared" si="4"/>
        <v/>
      </c>
      <c r="L185" s="4" t="str">
        <f ca="1">IFERROR(__xludf.DUMMYFUNCTION("""COMPUTED_VALUE"""),"Várkonyi István Általános Iskola")</f>
        <v>Várkonyi István Általános Iskola</v>
      </c>
      <c r="M185" s="6">
        <f ca="1">IF( ISERROR(SUMIF([1]Nevezések!I:I,L185,[1]Nevezések!AD:AD)),0,SUMIF([1]Nevezések!I:I,L185,[1]Nevezések!AD:AD))</f>
        <v>0</v>
      </c>
      <c r="N185" s="6">
        <f ca="1">IF( ISERROR(SUMIF([1]Nevezések!I:I,L185,[1]Nevezések!AE:AE)),0,SUMIF([1]Nevezések!I:I,L185,[1]Nevezések!AE:AE))</f>
        <v>0</v>
      </c>
      <c r="O185" s="4"/>
      <c r="P185" s="4"/>
      <c r="Q185" s="4"/>
      <c r="R185" s="4"/>
      <c r="S185" s="4"/>
      <c r="T185" s="4"/>
    </row>
    <row r="186" spans="1:20" x14ac:dyDescent="0.3">
      <c r="A186" s="2" t="str">
        <f t="shared" si="4"/>
        <v/>
      </c>
      <c r="L186" s="4" t="str">
        <f ca="1">IFERROR(__xludf.DUMMYFUNCTION("""COMPUTED_VALUE"""),"Százhalombattai Arany János Általános Iskola és Gimnázium")</f>
        <v>Százhalombattai Arany János Általános Iskola és Gimnázium</v>
      </c>
      <c r="M186" s="6">
        <f ca="1">IF( ISERROR(SUMIF([1]Nevezések!I:I,L186,[1]Nevezések!AD:AD)),0,SUMIF([1]Nevezések!I:I,L186,[1]Nevezések!AD:AD))</f>
        <v>0</v>
      </c>
      <c r="N186" s="6">
        <f ca="1">IF( ISERROR(SUMIF([1]Nevezések!I:I,L186,[1]Nevezések!AE:AE)),0,SUMIF([1]Nevezések!I:I,L186,[1]Nevezések!AE:AE))</f>
        <v>10</v>
      </c>
      <c r="O186" s="4"/>
      <c r="P186" s="4"/>
      <c r="Q186" s="4"/>
      <c r="R186" s="4"/>
      <c r="S186" s="4"/>
      <c r="T186" s="4"/>
    </row>
    <row r="187" spans="1:20" x14ac:dyDescent="0.3">
      <c r="A187" s="2" t="str">
        <f t="shared" si="4"/>
        <v/>
      </c>
      <c r="L187" s="4" t="str">
        <f ca="1">IFERROR(__xludf.DUMMYFUNCTION("""COMPUTED_VALUE"""),"Dunaújvárosi SZC Kereskedelmi és Vendéglátóipari Technikum és Szakképző Iskola")</f>
        <v>Dunaújvárosi SZC Kereskedelmi és Vendéglátóipari Technikum és Szakképző Iskola</v>
      </c>
      <c r="M187" s="6">
        <f ca="1">IF( ISERROR(SUMIF([1]Nevezések!I:I,L187,[1]Nevezések!AD:AD)),0,SUMIF([1]Nevezések!I:I,L187,[1]Nevezések!AD:AD))</f>
        <v>0</v>
      </c>
      <c r="N187" s="6">
        <f ca="1">IF( ISERROR(SUMIF([1]Nevezések!I:I,L187,[1]Nevezések!AE:AE)),0,SUMIF([1]Nevezések!I:I,L187,[1]Nevezések!AE:AE))</f>
        <v>0</v>
      </c>
      <c r="O187" s="4"/>
      <c r="P187" s="4"/>
      <c r="Q187" s="4"/>
      <c r="R187" s="4"/>
      <c r="S187" s="4"/>
      <c r="T187" s="4"/>
    </row>
    <row r="188" spans="1:20" x14ac:dyDescent="0.3">
      <c r="A188" s="2" t="str">
        <f t="shared" si="4"/>
        <v/>
      </c>
      <c r="L188" s="4" t="str">
        <f ca="1">IFERROR(__xludf.DUMMYFUNCTION("""COMPUTED_VALUE"""),"Érdi Bolyai János Általános Iskola")</f>
        <v>Érdi Bolyai János Általános Iskola</v>
      </c>
      <c r="M188" s="6">
        <f ca="1">IF( ISERROR(SUMIF([1]Nevezések!I:I,L188,[1]Nevezések!AD:AD)),0,SUMIF([1]Nevezések!I:I,L188,[1]Nevezések!AD:AD))</f>
        <v>0</v>
      </c>
      <c r="N188" s="6">
        <f ca="1">IF( ISERROR(SUMIF([1]Nevezések!I:I,L188,[1]Nevezések!AE:AE)),0,SUMIF([1]Nevezések!I:I,L188,[1]Nevezések!AE:AE))</f>
        <v>0</v>
      </c>
      <c r="O188" s="4"/>
      <c r="P188" s="4"/>
      <c r="Q188" s="4"/>
      <c r="R188" s="4"/>
      <c r="S188" s="4"/>
      <c r="T188" s="4"/>
    </row>
    <row r="189" spans="1:20" x14ac:dyDescent="0.3">
      <c r="A189" s="2" t="str">
        <f t="shared" si="4"/>
        <v/>
      </c>
      <c r="L189" s="4" t="str">
        <f ca="1">IFERROR(__xludf.DUMMYFUNCTION("""COMPUTED_VALUE"""),"Debreceni Kazinczy Ferenc Általános Iskola és Alapfokú Művészeti Iskola")</f>
        <v>Debreceni Kazinczy Ferenc Általános Iskola és Alapfokú Művészeti Iskola</v>
      </c>
      <c r="M189" s="6">
        <f ca="1">IF( ISERROR(SUMIF([1]Nevezések!I:I,L189,[1]Nevezések!AD:AD)),0,SUMIF([1]Nevezések!I:I,L189,[1]Nevezések!AD:AD))</f>
        <v>1</v>
      </c>
      <c r="N189" s="6">
        <f ca="1">IF( ISERROR(SUMIF([1]Nevezések!I:I,L189,[1]Nevezések!AE:AE)),0,SUMIF([1]Nevezések!I:I,L189,[1]Nevezések!AE:AE))</f>
        <v>0</v>
      </c>
      <c r="O189" s="4"/>
      <c r="P189" s="4"/>
      <c r="Q189" s="4"/>
      <c r="R189" s="4"/>
      <c r="S189" s="4"/>
      <c r="T189" s="4"/>
    </row>
    <row r="190" spans="1:20" x14ac:dyDescent="0.3">
      <c r="A190" s="2" t="str">
        <f t="shared" si="4"/>
        <v/>
      </c>
      <c r="L190" s="4" t="str">
        <f ca="1">IFERROR(__xludf.DUMMYFUNCTION("""COMPUTED_VALUE"""),"Nyíregyházi Kölcsey Ferenc Gimnázium")</f>
        <v>Nyíregyházi Kölcsey Ferenc Gimnázium</v>
      </c>
      <c r="M190" s="6">
        <f ca="1">IF( ISERROR(SUMIF([1]Nevezések!I:I,L190,[1]Nevezések!AD:AD)),0,SUMIF([1]Nevezések!I:I,L190,[1]Nevezések!AD:AD))</f>
        <v>0</v>
      </c>
      <c r="N190" s="6">
        <f ca="1">IF( ISERROR(SUMIF([1]Nevezések!I:I,L190,[1]Nevezések!AE:AE)),0,SUMIF([1]Nevezések!I:I,L190,[1]Nevezések!AE:AE))</f>
        <v>0</v>
      </c>
      <c r="O190" s="4"/>
      <c r="P190" s="4"/>
      <c r="Q190" s="4"/>
      <c r="R190" s="4"/>
      <c r="S190" s="4"/>
      <c r="T190" s="4"/>
    </row>
    <row r="191" spans="1:20" x14ac:dyDescent="0.3">
      <c r="A191" s="2" t="str">
        <f t="shared" si="4"/>
        <v/>
      </c>
      <c r="L191" s="4" t="str">
        <f ca="1">IFERROR(__xludf.DUMMYFUNCTION("""COMPUTED_VALUE"""),"Álmos Vezér Gimnázium, Pedagógiai Szakgimnázium és Általános Iskola")</f>
        <v>Álmos Vezér Gimnázium, Pedagógiai Szakgimnázium és Általános Iskola</v>
      </c>
      <c r="M191" s="6">
        <f ca="1">IF( ISERROR(SUMIF([1]Nevezések!I:I,L191,[1]Nevezések!AD:AD)),0,SUMIF([1]Nevezések!I:I,L191,[1]Nevezések!AD:AD))</f>
        <v>0</v>
      </c>
      <c r="N191" s="6">
        <f ca="1">IF( ISERROR(SUMIF([1]Nevezések!I:I,L191,[1]Nevezések!AE:AE)),0,SUMIF([1]Nevezések!I:I,L191,[1]Nevezések!AE:AE))</f>
        <v>0</v>
      </c>
      <c r="O191" s="4"/>
      <c r="P191" s="4"/>
      <c r="Q191" s="4"/>
      <c r="R191" s="4"/>
      <c r="S191" s="4"/>
      <c r="T191" s="4"/>
    </row>
    <row r="192" spans="1:20" x14ac:dyDescent="0.3">
      <c r="A192" s="2" t="str">
        <f t="shared" si="4"/>
        <v/>
      </c>
      <c r="L192" s="4" t="str">
        <f ca="1">IFERROR(__xludf.DUMMYFUNCTION("""COMPUTED_VALUE"""),"Tisza-parti Általános Iskola")</f>
        <v>Tisza-parti Általános Iskola</v>
      </c>
      <c r="M192" s="6">
        <f ca="1">IF( ISERROR(SUMIF([1]Nevezések!I:I,L192,[1]Nevezések!AD:AD)),0,SUMIF([1]Nevezések!I:I,L192,[1]Nevezések!AD:AD))</f>
        <v>10</v>
      </c>
      <c r="N192" s="6">
        <f ca="1">IF( ISERROR(SUMIF([1]Nevezések!I:I,L192,[1]Nevezések!AE:AE)),0,SUMIF([1]Nevezések!I:I,L192,[1]Nevezések!AE:AE))</f>
        <v>0</v>
      </c>
      <c r="O192" s="4"/>
      <c r="P192" s="4"/>
      <c r="Q192" s="4"/>
      <c r="R192" s="4"/>
      <c r="S192" s="4"/>
      <c r="T192" s="4"/>
    </row>
    <row r="193" spans="1:20" x14ac:dyDescent="0.3">
      <c r="A193" s="2" t="str">
        <f t="shared" si="4"/>
        <v/>
      </c>
      <c r="L193" s="4" t="str">
        <f ca="1">IFERROR(__xludf.DUMMYFUNCTION("""COMPUTED_VALUE"""),"Gödöllői Református Líceum Gimnázium")</f>
        <v>Gödöllői Református Líceum Gimnázium</v>
      </c>
      <c r="M193" s="6">
        <f ca="1">IF( ISERROR(SUMIF([1]Nevezések!I:I,L193,[1]Nevezések!AD:AD)),0,SUMIF([1]Nevezések!I:I,L193,[1]Nevezések!AD:AD))</f>
        <v>0</v>
      </c>
      <c r="N193" s="6">
        <f ca="1">IF( ISERROR(SUMIF([1]Nevezések!I:I,L193,[1]Nevezések!AE:AE)),0,SUMIF([1]Nevezések!I:I,L193,[1]Nevezések!AE:AE))</f>
        <v>0</v>
      </c>
      <c r="O193" s="4"/>
      <c r="P193" s="4"/>
      <c r="Q193" s="4"/>
      <c r="R193" s="4"/>
      <c r="S193" s="4"/>
      <c r="T193" s="4"/>
    </row>
    <row r="194" spans="1:20" x14ac:dyDescent="0.3">
      <c r="A194" s="2" t="str">
        <f t="shared" si="4"/>
        <v/>
      </c>
      <c r="L194" s="4" t="str">
        <f ca="1">IFERROR(__xludf.DUMMYFUNCTION("""COMPUTED_VALUE"""),"Kaposvári Csokonai Vitéz Mihály Általános Iskola, Gimnázium és Szakgimnázium")</f>
        <v>Kaposvári Csokonai Vitéz Mihály Általános Iskola, Gimnázium és Szakgimnázium</v>
      </c>
      <c r="M194" s="6">
        <f ca="1">IF( ISERROR(SUMIF([1]Nevezések!I:I,L194,[1]Nevezések!AD:AD)),0,SUMIF([1]Nevezések!I:I,L194,[1]Nevezések!AD:AD))</f>
        <v>0</v>
      </c>
      <c r="N194" s="6">
        <f ca="1">IF( ISERROR(SUMIF([1]Nevezések!I:I,L194,[1]Nevezések!AE:AE)),0,SUMIF([1]Nevezések!I:I,L194,[1]Nevezések!AE:AE))</f>
        <v>0</v>
      </c>
      <c r="O194" s="4"/>
      <c r="P194" s="4"/>
      <c r="Q194" s="4"/>
      <c r="R194" s="4"/>
      <c r="S194" s="4"/>
      <c r="T194" s="4"/>
    </row>
    <row r="195" spans="1:20" x14ac:dyDescent="0.3">
      <c r="A195" s="2" t="str">
        <f t="shared" ref="A195:A258" si="5">IF(B195&lt;&gt;"",IF(C194=C195,A194,A194+1),"")</f>
        <v/>
      </c>
      <c r="L195" s="4" t="str">
        <f ca="1">IFERROR(__xludf.DUMMYFUNCTION("""COMPUTED_VALUE"""),"Boldog Brenner János Általános Iskola és Gimnázium")</f>
        <v>Boldog Brenner János Általános Iskola és Gimnázium</v>
      </c>
      <c r="M195" s="6">
        <f ca="1">IF( ISERROR(SUMIF([1]Nevezések!I:I,L195,[1]Nevezések!AD:AD)),0,SUMIF([1]Nevezések!I:I,L195,[1]Nevezések!AD:AD))</f>
        <v>0</v>
      </c>
      <c r="N195" s="6">
        <f ca="1">IF( ISERROR(SUMIF([1]Nevezések!I:I,L195,[1]Nevezések!AE:AE)),0,SUMIF([1]Nevezések!I:I,L195,[1]Nevezések!AE:AE))</f>
        <v>0</v>
      </c>
      <c r="O195" s="4"/>
      <c r="P195" s="4"/>
      <c r="Q195" s="4"/>
      <c r="R195" s="4"/>
      <c r="S195" s="4"/>
      <c r="T195" s="4"/>
    </row>
    <row r="196" spans="1:20" x14ac:dyDescent="0.3">
      <c r="A196" s="2" t="str">
        <f t="shared" si="5"/>
        <v/>
      </c>
      <c r="L196" s="4" t="str">
        <f ca="1">IFERROR(__xludf.DUMMYFUNCTION("""COMPUTED_VALUE"""),"Békéscsabai Belvárosi Általános Iskola és Gimnázium")</f>
        <v>Békéscsabai Belvárosi Általános Iskola és Gimnázium</v>
      </c>
      <c r="M196" s="6">
        <f ca="1">IF( ISERROR(SUMIF([1]Nevezések!I:I,L196,[1]Nevezések!AD:AD)),0,SUMIF([1]Nevezések!I:I,L196,[1]Nevezések!AD:AD))</f>
        <v>2</v>
      </c>
      <c r="N196" s="6">
        <f ca="1">IF( ISERROR(SUMIF([1]Nevezések!I:I,L196,[1]Nevezések!AE:AE)),0,SUMIF([1]Nevezések!I:I,L196,[1]Nevezések!AE:AE))</f>
        <v>0</v>
      </c>
      <c r="O196" s="4"/>
      <c r="P196" s="4"/>
      <c r="Q196" s="4"/>
      <c r="R196" s="4"/>
      <c r="S196" s="4"/>
      <c r="T196" s="4"/>
    </row>
    <row r="197" spans="1:20" x14ac:dyDescent="0.3">
      <c r="A197" s="2" t="str">
        <f t="shared" si="5"/>
        <v/>
      </c>
      <c r="L197" s="4" t="str">
        <f ca="1">IFERROR(__xludf.DUMMYFUNCTION("""COMPUTED_VALUE"""),"Budapest I. Kerületi Szilágyi Erzsébet Gimnázium")</f>
        <v>Budapest I. Kerületi Szilágyi Erzsébet Gimnázium</v>
      </c>
      <c r="M197" s="6">
        <f ca="1">IF( ISERROR(SUMIF([1]Nevezések!I:I,L197,[1]Nevezések!AD:AD)),0,SUMIF([1]Nevezések!I:I,L197,[1]Nevezések!AD:AD))</f>
        <v>4</v>
      </c>
      <c r="N197" s="6">
        <f ca="1">IF( ISERROR(SUMIF([1]Nevezések!I:I,L197,[1]Nevezések!AE:AE)),0,SUMIF([1]Nevezések!I:I,L197,[1]Nevezések!AE:AE))</f>
        <v>0</v>
      </c>
      <c r="O197" s="4"/>
      <c r="P197" s="4"/>
      <c r="Q197" s="4"/>
      <c r="R197" s="4"/>
      <c r="S197" s="4"/>
      <c r="T197" s="4"/>
    </row>
    <row r="198" spans="1:20" x14ac:dyDescent="0.3">
      <c r="A198" s="2" t="str">
        <f t="shared" si="5"/>
        <v/>
      </c>
      <c r="L198" s="4" t="str">
        <f ca="1">IFERROR(__xludf.DUMMYFUNCTION("""COMPUTED_VALUE"""),"Budapest XX. Kerületi Kossuth Lajos Gimnázium")</f>
        <v>Budapest XX. Kerületi Kossuth Lajos Gimnázium</v>
      </c>
      <c r="M198" s="6">
        <f ca="1">IF( ISERROR(SUMIF([1]Nevezések!I:I,L198,[1]Nevezések!AD:AD)),0,SUMIF([1]Nevezések!I:I,L198,[1]Nevezések!AD:AD))</f>
        <v>2</v>
      </c>
      <c r="N198" s="6">
        <f ca="1">IF( ISERROR(SUMIF([1]Nevezések!I:I,L198,[1]Nevezések!AE:AE)),0,SUMIF([1]Nevezések!I:I,L198,[1]Nevezések!AE:AE))</f>
        <v>0</v>
      </c>
      <c r="O198" s="4"/>
      <c r="P198" s="4"/>
      <c r="Q198" s="4"/>
      <c r="R198" s="4"/>
      <c r="S198" s="4"/>
      <c r="T198" s="4"/>
    </row>
    <row r="199" spans="1:20" x14ac:dyDescent="0.3">
      <c r="A199" s="2" t="str">
        <f t="shared" si="5"/>
        <v/>
      </c>
      <c r="L199" s="4" t="str">
        <f ca="1">IFERROR(__xludf.DUMMYFUNCTION("""COMPUTED_VALUE"""),"Szent László Görögkatolikus Gimnázium és Technikum")</f>
        <v>Szent László Görögkatolikus Gimnázium és Technikum</v>
      </c>
      <c r="M199" s="6">
        <f ca="1">IF( ISERROR(SUMIF([1]Nevezések!I:I,L199,[1]Nevezések!AD:AD)),0,SUMIF([1]Nevezések!I:I,L199,[1]Nevezések!AD:AD))</f>
        <v>6</v>
      </c>
      <c r="N199" s="6">
        <f ca="1">IF( ISERROR(SUMIF([1]Nevezések!I:I,L199,[1]Nevezések!AE:AE)),0,SUMIF([1]Nevezések!I:I,L199,[1]Nevezések!AE:AE))</f>
        <v>0</v>
      </c>
      <c r="O199" s="4"/>
      <c r="P199" s="4"/>
      <c r="Q199" s="4"/>
      <c r="R199" s="4"/>
      <c r="S199" s="4"/>
      <c r="T199" s="4"/>
    </row>
    <row r="200" spans="1:20" x14ac:dyDescent="0.3">
      <c r="A200" s="2" t="str">
        <f t="shared" si="5"/>
        <v/>
      </c>
      <c r="L200" s="4" t="str">
        <f ca="1">IFERROR(__xludf.DUMMYFUNCTION("""COMPUTED_VALUE"""),"Veres Pálné Gimnázium")</f>
        <v>Veres Pálné Gimnázium</v>
      </c>
      <c r="M200" s="6">
        <f ca="1">IF( ISERROR(SUMIF([1]Nevezések!I:I,L200,[1]Nevezések!AD:AD)),0,SUMIF([1]Nevezések!I:I,L200,[1]Nevezések!AD:AD))</f>
        <v>0</v>
      </c>
      <c r="N200" s="6">
        <f ca="1">IF( ISERROR(SUMIF([1]Nevezések!I:I,L200,[1]Nevezések!AE:AE)),0,SUMIF([1]Nevezések!I:I,L200,[1]Nevezések!AE:AE))</f>
        <v>0</v>
      </c>
      <c r="O200" s="4"/>
      <c r="P200" s="4"/>
      <c r="Q200" s="4"/>
      <c r="R200" s="4"/>
      <c r="S200" s="4"/>
      <c r="T200" s="4"/>
    </row>
    <row r="201" spans="1:20" x14ac:dyDescent="0.3">
      <c r="A201" s="2" t="str">
        <f t="shared" si="5"/>
        <v/>
      </c>
      <c r="L201" s="4" t="str">
        <f ca="1">IFERROR(__xludf.DUMMYFUNCTION("""COMPUTED_VALUE"""),"Batsányi János Gimnázium és Kollégium")</f>
        <v>Batsányi János Gimnázium és Kollégium</v>
      </c>
      <c r="M201" s="6">
        <f ca="1">IF( ISERROR(SUMIF([1]Nevezések!I:I,L201,[1]Nevezések!AD:AD)),0,SUMIF([1]Nevezések!I:I,L201,[1]Nevezések!AD:AD))</f>
        <v>0</v>
      </c>
      <c r="N201" s="6">
        <f ca="1">IF( ISERROR(SUMIF([1]Nevezések!I:I,L201,[1]Nevezések!AE:AE)),0,SUMIF([1]Nevezések!I:I,L201,[1]Nevezések!AE:AE))</f>
        <v>8</v>
      </c>
      <c r="O201" s="4"/>
      <c r="P201" s="4"/>
      <c r="Q201" s="4"/>
      <c r="R201" s="4"/>
      <c r="S201" s="4"/>
      <c r="T201" s="4"/>
    </row>
    <row r="202" spans="1:20" x14ac:dyDescent="0.3">
      <c r="A202" s="2" t="str">
        <f t="shared" si="5"/>
        <v/>
      </c>
      <c r="L202" s="4" t="str">
        <f ca="1">IFERROR(__xludf.DUMMYFUNCTION("""COMPUTED_VALUE"""),"Kispesti Puskás Ferenc Általános Iskola")</f>
        <v>Kispesti Puskás Ferenc Általános Iskola</v>
      </c>
      <c r="M202" s="6">
        <f ca="1">IF( ISERROR(SUMIF([1]Nevezések!I:I,L202,[1]Nevezések!AD:AD)),0,SUMIF([1]Nevezések!I:I,L202,[1]Nevezések!AD:AD))</f>
        <v>0</v>
      </c>
      <c r="N202" s="6">
        <f ca="1">IF( ISERROR(SUMIF([1]Nevezések!I:I,L202,[1]Nevezések!AE:AE)),0,SUMIF([1]Nevezések!I:I,L202,[1]Nevezések!AE:AE))</f>
        <v>0</v>
      </c>
      <c r="O202" s="4"/>
      <c r="P202" s="4"/>
      <c r="Q202" s="4"/>
      <c r="R202" s="4"/>
      <c r="S202" s="4"/>
      <c r="T202" s="4"/>
    </row>
    <row r="203" spans="1:20" x14ac:dyDescent="0.3">
      <c r="A203" s="2" t="str">
        <f t="shared" si="5"/>
        <v/>
      </c>
      <c r="L203" s="4" t="str">
        <f ca="1">IFERROR(__xludf.DUMMYFUNCTION("""COMPUTED_VALUE"""),"Nyíregyházi Evangélikus Kossuth Lajos Gimnázium")</f>
        <v>Nyíregyházi Evangélikus Kossuth Lajos Gimnázium</v>
      </c>
      <c r="M203" s="6">
        <f ca="1">IF( ISERROR(SUMIF([1]Nevezések!I:I,L203,[1]Nevezések!AD:AD)),0,SUMIF([1]Nevezések!I:I,L203,[1]Nevezések!AD:AD))</f>
        <v>0</v>
      </c>
      <c r="N203" s="6">
        <f ca="1">IF( ISERROR(SUMIF([1]Nevezések!I:I,L203,[1]Nevezések!AE:AE)),0,SUMIF([1]Nevezések!I:I,L203,[1]Nevezések!AE:AE))</f>
        <v>0</v>
      </c>
      <c r="O203" s="4"/>
      <c r="P203" s="4"/>
      <c r="Q203" s="4"/>
      <c r="R203" s="4"/>
      <c r="S203" s="4"/>
      <c r="T203" s="4"/>
    </row>
    <row r="204" spans="1:20" x14ac:dyDescent="0.3">
      <c r="A204" s="2" t="str">
        <f t="shared" si="5"/>
        <v/>
      </c>
      <c r="L204" s="4" t="str">
        <f ca="1">IFERROR(__xludf.DUMMYFUNCTION("""COMPUTED_VALUE"""),"Budapesti Fazekas Mihály Gyakorló Általános Iskola és Gimnázium")</f>
        <v>Budapesti Fazekas Mihály Gyakorló Általános Iskola és Gimnázium</v>
      </c>
      <c r="M204" s="6">
        <f ca="1">IF( ISERROR(SUMIF([1]Nevezések!I:I,L204,[1]Nevezések!AD:AD)),0,SUMIF([1]Nevezések!I:I,L204,[1]Nevezések!AD:AD))</f>
        <v>0</v>
      </c>
      <c r="N204" s="6">
        <f ca="1">IF( ISERROR(SUMIF([1]Nevezések!I:I,L204,[1]Nevezések!AE:AE)),0,SUMIF([1]Nevezések!I:I,L204,[1]Nevezések!AE:AE))</f>
        <v>0</v>
      </c>
      <c r="O204" s="4"/>
      <c r="P204" s="4"/>
      <c r="Q204" s="4"/>
      <c r="R204" s="4"/>
      <c r="S204" s="4"/>
      <c r="T204" s="4"/>
    </row>
    <row r="205" spans="1:20" x14ac:dyDescent="0.3">
      <c r="A205" s="2" t="str">
        <f t="shared" si="5"/>
        <v/>
      </c>
      <c r="L205" s="4" t="str">
        <f ca="1">IFERROR(__xludf.DUMMYFUNCTION("""COMPUTED_VALUE"""),"Soproni Német Nemzetiségi Általános Iskola - Deutsche Nationalitätenschule Ödenburg")</f>
        <v>Soproni Német Nemzetiségi Általános Iskola - Deutsche Nationalitätenschule Ödenburg</v>
      </c>
      <c r="M205" s="6">
        <f ca="1">IF( ISERROR(SUMIF([1]Nevezések!I:I,L205,[1]Nevezések!AD:AD)),0,SUMIF([1]Nevezések!I:I,L205,[1]Nevezések!AD:AD))</f>
        <v>0</v>
      </c>
      <c r="N205" s="6">
        <f ca="1">IF( ISERROR(SUMIF([1]Nevezések!I:I,L205,[1]Nevezések!AE:AE)),0,SUMIF([1]Nevezések!I:I,L205,[1]Nevezések!AE:AE))</f>
        <v>0</v>
      </c>
      <c r="O205" s="4"/>
      <c r="P205" s="4"/>
      <c r="Q205" s="4"/>
      <c r="R205" s="4"/>
      <c r="S205" s="4"/>
      <c r="T205" s="4"/>
    </row>
    <row r="206" spans="1:20" x14ac:dyDescent="0.3">
      <c r="A206" s="2" t="str">
        <f t="shared" si="5"/>
        <v/>
      </c>
      <c r="L206" s="4" t="str">
        <f ca="1">IFERROR(__xludf.DUMMYFUNCTION("""COMPUTED_VALUE"""),"Pápai Református Kollégium Gimnáziuma, Művészeti Szakgimnáziuma és Diákotthona")</f>
        <v>Pápai Református Kollégium Gimnáziuma, Művészeti Szakgimnáziuma és Diákotthona</v>
      </c>
      <c r="M206" s="6">
        <f ca="1">IF( ISERROR(SUMIF([1]Nevezések!I:I,L206,[1]Nevezések!AD:AD)),0,SUMIF([1]Nevezések!I:I,L206,[1]Nevezések!AD:AD))</f>
        <v>0</v>
      </c>
      <c r="N206" s="6">
        <f ca="1">IF( ISERROR(SUMIF([1]Nevezések!I:I,L206,[1]Nevezések!AE:AE)),0,SUMIF([1]Nevezések!I:I,L206,[1]Nevezések!AE:AE))</f>
        <v>0</v>
      </c>
      <c r="O206" s="4"/>
      <c r="P206" s="4"/>
      <c r="Q206" s="4"/>
      <c r="R206" s="4"/>
      <c r="S206" s="4"/>
      <c r="T206" s="4"/>
    </row>
    <row r="207" spans="1:20" x14ac:dyDescent="0.3">
      <c r="A207" s="2" t="str">
        <f t="shared" si="5"/>
        <v/>
      </c>
      <c r="L207" s="4" t="str">
        <f ca="1">IFERROR(__xludf.DUMMYFUNCTION("""COMPUTED_VALUE"""),"Karolina Óvoda, Általános Iskola, Gimnázium, Alapfokú Művészeti Iskola és Kollégium")</f>
        <v>Karolina Óvoda, Általános Iskola, Gimnázium, Alapfokú Művészeti Iskola és Kollégium</v>
      </c>
      <c r="M207" s="6">
        <f ca="1">IF( ISERROR(SUMIF([1]Nevezések!I:I,L207,[1]Nevezések!AD:AD)),0,SUMIF([1]Nevezések!I:I,L207,[1]Nevezések!AD:AD))</f>
        <v>0</v>
      </c>
      <c r="N207" s="6">
        <f ca="1">IF( ISERROR(SUMIF([1]Nevezések!I:I,L207,[1]Nevezések!AE:AE)),0,SUMIF([1]Nevezések!I:I,L207,[1]Nevezések!AE:AE))</f>
        <v>0</v>
      </c>
      <c r="O207" s="4"/>
      <c r="P207" s="4"/>
      <c r="Q207" s="4"/>
      <c r="R207" s="4"/>
      <c r="S207" s="4"/>
      <c r="T207" s="4"/>
    </row>
    <row r="208" spans="1:20" x14ac:dyDescent="0.3">
      <c r="A208" s="2" t="str">
        <f t="shared" si="5"/>
        <v/>
      </c>
      <c r="L208" s="4" t="str">
        <f ca="1">IFERROR(__xludf.DUMMYFUNCTION("""COMPUTED_VALUE"""),"Budapest IX. Kerületi Molnár Ferenc Magyar-Angol Két Tanítási Nyelvű Általános Iskola")</f>
        <v>Budapest IX. Kerületi Molnár Ferenc Magyar-Angol Két Tanítási Nyelvű Általános Iskola</v>
      </c>
      <c r="M208" s="6">
        <f ca="1">IF( ISERROR(SUMIF([1]Nevezések!I:I,L208,[1]Nevezések!AD:AD)),0,SUMIF([1]Nevezések!I:I,L208,[1]Nevezések!AD:AD))</f>
        <v>0</v>
      </c>
      <c r="N208" s="6">
        <f ca="1">IF( ISERROR(SUMIF([1]Nevezések!I:I,L208,[1]Nevezések!AE:AE)),0,SUMIF([1]Nevezések!I:I,L208,[1]Nevezések!AE:AE))</f>
        <v>0</v>
      </c>
      <c r="O208" s="4"/>
      <c r="P208" s="4"/>
      <c r="Q208" s="4"/>
      <c r="R208" s="4"/>
      <c r="S208" s="4"/>
      <c r="T208" s="4"/>
    </row>
    <row r="209" spans="1:20" x14ac:dyDescent="0.3">
      <c r="A209" s="2" t="str">
        <f t="shared" si="5"/>
        <v/>
      </c>
      <c r="L209" s="4" t="str">
        <f ca="1">IFERROR(__xludf.DUMMYFUNCTION("""COMPUTED_VALUE"""),"Újpesti Könyves Kálmán Gimnázium")</f>
        <v>Újpesti Könyves Kálmán Gimnázium</v>
      </c>
      <c r="M209" s="6">
        <f ca="1">IF( ISERROR(SUMIF([1]Nevezések!I:I,L209,[1]Nevezések!AD:AD)),0,SUMIF([1]Nevezések!I:I,L209,[1]Nevezések!AD:AD))</f>
        <v>0</v>
      </c>
      <c r="N209" s="6">
        <f ca="1">IF( ISERROR(SUMIF([1]Nevezések!I:I,L209,[1]Nevezések!AE:AE)),0,SUMIF([1]Nevezések!I:I,L209,[1]Nevezések!AE:AE))</f>
        <v>2</v>
      </c>
      <c r="O209" s="4"/>
      <c r="P209" s="4"/>
      <c r="Q209" s="4"/>
      <c r="R209" s="4"/>
      <c r="S209" s="4"/>
      <c r="T209" s="4"/>
    </row>
    <row r="210" spans="1:20" x14ac:dyDescent="0.3">
      <c r="A210" s="2" t="str">
        <f t="shared" si="5"/>
        <v/>
      </c>
      <c r="L210" s="4" t="str">
        <f ca="1">IFERROR(__xludf.DUMMYFUNCTION("""COMPUTED_VALUE"""),"Székesfehérvári Teleki Blanka Gimnázium és Általános Iskola")</f>
        <v>Székesfehérvári Teleki Blanka Gimnázium és Általános Iskola</v>
      </c>
      <c r="M210" s="6">
        <f ca="1">IF( ISERROR(SUMIF([1]Nevezések!I:I,L210,[1]Nevezések!AD:AD)),0,SUMIF([1]Nevezések!I:I,L210,[1]Nevezések!AD:AD))</f>
        <v>0</v>
      </c>
      <c r="N210" s="6">
        <f ca="1">IF( ISERROR(SUMIF([1]Nevezések!I:I,L210,[1]Nevezések!AE:AE)),0,SUMIF([1]Nevezések!I:I,L210,[1]Nevezések!AE:AE))</f>
        <v>1</v>
      </c>
      <c r="O210" s="4"/>
      <c r="P210" s="4"/>
      <c r="Q210" s="4"/>
      <c r="R210" s="4"/>
      <c r="S210" s="4"/>
      <c r="T210" s="4"/>
    </row>
    <row r="211" spans="1:20" x14ac:dyDescent="0.3">
      <c r="A211" s="2" t="str">
        <f t="shared" si="5"/>
        <v/>
      </c>
      <c r="L211" s="4" t="str">
        <f ca="1">IFERROR(__xludf.DUMMYFUNCTION("""COMPUTED_VALUE"""),"Dugonics András Piarista Gimnázium, Alapfokú Művészeti Iskola és Kollégium")</f>
        <v>Dugonics András Piarista Gimnázium, Alapfokú Művészeti Iskola és Kollégium</v>
      </c>
      <c r="M211" s="6">
        <f ca="1">IF( ISERROR(SUMIF([1]Nevezések!I:I,L211,[1]Nevezések!AD:AD)),0,SUMIF([1]Nevezések!I:I,L211,[1]Nevezések!AD:AD))</f>
        <v>11</v>
      </c>
      <c r="N211" s="6">
        <f ca="1">IF( ISERROR(SUMIF([1]Nevezések!I:I,L211,[1]Nevezések!AE:AE)),0,SUMIF([1]Nevezések!I:I,L211,[1]Nevezések!AE:AE))</f>
        <v>0</v>
      </c>
      <c r="O211" s="4"/>
      <c r="P211" s="4"/>
      <c r="Q211" s="4"/>
      <c r="R211" s="4"/>
      <c r="S211" s="4"/>
      <c r="T211" s="4"/>
    </row>
    <row r="212" spans="1:20" x14ac:dyDescent="0.3">
      <c r="A212" s="2" t="str">
        <f t="shared" si="5"/>
        <v/>
      </c>
      <c r="L212" s="4" t="str">
        <f ca="1">IFERROR(__xludf.DUMMYFUNCTION("""COMPUTED_VALUE"""),"Vas Vármegyei SZC Gépipari és Informatikai Technikum")</f>
        <v>Vas Vármegyei SZC Gépipari és Informatikai Technikum</v>
      </c>
      <c r="M212" s="6">
        <f ca="1">IF( ISERROR(SUMIF([1]Nevezések!I:I,L212,[1]Nevezések!AD:AD)),0,SUMIF([1]Nevezések!I:I,L212,[1]Nevezések!AD:AD))</f>
        <v>1</v>
      </c>
      <c r="N212" s="6">
        <f ca="1">IF( ISERROR(SUMIF([1]Nevezések!I:I,L212,[1]Nevezések!AE:AE)),0,SUMIF([1]Nevezések!I:I,L212,[1]Nevezések!AE:AE))</f>
        <v>0</v>
      </c>
      <c r="O212" s="4"/>
      <c r="P212" s="4"/>
      <c r="Q212" s="4"/>
      <c r="R212" s="4"/>
      <c r="S212" s="4"/>
      <c r="T212" s="4"/>
    </row>
    <row r="213" spans="1:20" x14ac:dyDescent="0.3">
      <c r="A213" s="2" t="str">
        <f t="shared" si="5"/>
        <v/>
      </c>
      <c r="L213" s="4" t="str">
        <f ca="1">IFERROR(__xludf.DUMMYFUNCTION("""COMPUTED_VALUE"""),"Szombathelyi Reguly Antal Nyelvoktató Nemzetiségi Általános Iskola")</f>
        <v>Szombathelyi Reguly Antal Nyelvoktató Nemzetiségi Általános Iskola</v>
      </c>
      <c r="M213" s="6">
        <f ca="1">IF( ISERROR(SUMIF([1]Nevezések!I:I,L213,[1]Nevezések!AD:AD)),0,SUMIF([1]Nevezések!I:I,L213,[1]Nevezések!AD:AD))</f>
        <v>0</v>
      </c>
      <c r="N213" s="6">
        <f ca="1">IF( ISERROR(SUMIF([1]Nevezések!I:I,L213,[1]Nevezések!AE:AE)),0,SUMIF([1]Nevezések!I:I,L213,[1]Nevezések!AE:AE))</f>
        <v>0</v>
      </c>
      <c r="O213" s="4"/>
      <c r="P213" s="4"/>
      <c r="Q213" s="4"/>
      <c r="R213" s="4"/>
      <c r="S213" s="4"/>
      <c r="T213" s="4"/>
    </row>
    <row r="214" spans="1:20" x14ac:dyDescent="0.3">
      <c r="A214" s="2" t="str">
        <f t="shared" si="5"/>
        <v/>
      </c>
      <c r="L214" s="4" t="str">
        <f ca="1">IFERROR(__xludf.DUMMYFUNCTION("""COMPUTED_VALUE"""),"Szolnoki SZC Pálfy - Vízügyi Technikum")</f>
        <v>Szolnoki SZC Pálfy - Vízügyi Technikum</v>
      </c>
      <c r="M214" s="6">
        <f ca="1">IF( ISERROR(SUMIF([1]Nevezések!I:I,L214,[1]Nevezések!AD:AD)),0,SUMIF([1]Nevezések!I:I,L214,[1]Nevezések!AD:AD))</f>
        <v>0</v>
      </c>
      <c r="N214" s="6">
        <f ca="1">IF( ISERROR(SUMIF([1]Nevezések!I:I,L214,[1]Nevezések!AE:AE)),0,SUMIF([1]Nevezések!I:I,L214,[1]Nevezések!AE:AE))</f>
        <v>0</v>
      </c>
      <c r="O214" s="4"/>
      <c r="P214" s="4"/>
      <c r="Q214" s="4"/>
      <c r="R214" s="4"/>
      <c r="S214" s="4"/>
      <c r="T214" s="4"/>
    </row>
    <row r="215" spans="1:20" x14ac:dyDescent="0.3">
      <c r="A215" s="2" t="str">
        <f t="shared" si="5"/>
        <v/>
      </c>
      <c r="L215" s="4" t="str">
        <f ca="1">IFERROR(__xludf.DUMMYFUNCTION("""COMPUTED_VALUE"""),"Szombathelyi Nagy Lajos Gimnázium")</f>
        <v>Szombathelyi Nagy Lajos Gimnázium</v>
      </c>
      <c r="M215" s="6">
        <f ca="1">IF( ISERROR(SUMIF([1]Nevezések!I:I,L215,[1]Nevezések!AD:AD)),0,SUMIF([1]Nevezések!I:I,L215,[1]Nevezések!AD:AD))</f>
        <v>0</v>
      </c>
      <c r="N215" s="6">
        <f ca="1">IF( ISERROR(SUMIF([1]Nevezések!I:I,L215,[1]Nevezések!AE:AE)),0,SUMIF([1]Nevezések!I:I,L215,[1]Nevezések!AE:AE))</f>
        <v>0</v>
      </c>
      <c r="O215" s="4"/>
      <c r="P215" s="4"/>
      <c r="Q215" s="4"/>
      <c r="R215" s="4"/>
      <c r="S215" s="4"/>
      <c r="T215" s="4"/>
    </row>
    <row r="216" spans="1:20" x14ac:dyDescent="0.3">
      <c r="A216" s="2" t="str">
        <f t="shared" si="5"/>
        <v/>
      </c>
      <c r="L216" s="4" t="str">
        <f ca="1">IFERROR(__xludf.DUMMYFUNCTION("""COMPUTED_VALUE"""),"Kenderföld-Somági Általános Iskola")</f>
        <v>Kenderföld-Somági Általános Iskola</v>
      </c>
      <c r="M216" s="6">
        <f ca="1">IF( ISERROR(SUMIF([1]Nevezések!I:I,L216,[1]Nevezések!AD:AD)),0,SUMIF([1]Nevezések!I:I,L216,[1]Nevezések!AD:AD))</f>
        <v>0</v>
      </c>
      <c r="N216" s="6">
        <f ca="1">IF( ISERROR(SUMIF([1]Nevezések!I:I,L216,[1]Nevezések!AE:AE)),0,SUMIF([1]Nevezések!I:I,L216,[1]Nevezések!AE:AE))</f>
        <v>0</v>
      </c>
      <c r="O216" s="4"/>
      <c r="P216" s="4"/>
      <c r="Q216" s="4"/>
      <c r="R216" s="4"/>
      <c r="S216" s="4"/>
      <c r="T216" s="4"/>
    </row>
    <row r="217" spans="1:20" x14ac:dyDescent="0.3">
      <c r="A217" s="2" t="str">
        <f t="shared" si="5"/>
        <v/>
      </c>
      <c r="L217" s="4" t="str">
        <f ca="1">IFERROR(__xludf.DUMMYFUNCTION("""COMPUTED_VALUE"""),"Felsővárosi Általános Iskola")</f>
        <v>Felsővárosi Általános Iskola</v>
      </c>
      <c r="M217" s="6">
        <f ca="1">IF( ISERROR(SUMIF([1]Nevezések!I:I,L217,[1]Nevezések!AD:AD)),0,SUMIF([1]Nevezések!I:I,L217,[1]Nevezések!AD:AD))</f>
        <v>0</v>
      </c>
      <c r="N217" s="6">
        <f ca="1">IF( ISERROR(SUMIF([1]Nevezések!I:I,L217,[1]Nevezések!AE:AE)),0,SUMIF([1]Nevezések!I:I,L217,[1]Nevezések!AE:AE))</f>
        <v>0</v>
      </c>
      <c r="O217" s="4"/>
      <c r="P217" s="4"/>
      <c r="Q217" s="4"/>
      <c r="R217" s="4"/>
      <c r="S217" s="4"/>
      <c r="T217" s="4"/>
    </row>
    <row r="218" spans="1:20" x14ac:dyDescent="0.3">
      <c r="A218" s="2" t="str">
        <f t="shared" si="5"/>
        <v/>
      </c>
      <c r="L218" s="4" t="str">
        <f ca="1">IFERROR(__xludf.DUMMYFUNCTION("""COMPUTED_VALUE"""),"Dunaújvárosi Petőfi Sándor Általános Iskola")</f>
        <v>Dunaújvárosi Petőfi Sándor Általános Iskola</v>
      </c>
      <c r="M218" s="6">
        <f ca="1">IF( ISERROR(SUMIF([1]Nevezések!I:I,L218,[1]Nevezések!AD:AD)),0,SUMIF([1]Nevezések!I:I,L218,[1]Nevezések!AD:AD))</f>
        <v>0</v>
      </c>
      <c r="N218" s="6">
        <f ca="1">IF( ISERROR(SUMIF([1]Nevezések!I:I,L218,[1]Nevezések!AE:AE)),0,SUMIF([1]Nevezések!I:I,L218,[1]Nevezések!AE:AE))</f>
        <v>0</v>
      </c>
      <c r="O218" s="4"/>
      <c r="P218" s="4"/>
      <c r="Q218" s="4"/>
      <c r="R218" s="4"/>
      <c r="S218" s="4"/>
      <c r="T218" s="4"/>
    </row>
    <row r="219" spans="1:20" x14ac:dyDescent="0.3">
      <c r="A219" s="2" t="str">
        <f t="shared" si="5"/>
        <v/>
      </c>
      <c r="L219" s="4" t="str">
        <f ca="1">IFERROR(__xludf.DUMMYFUNCTION("""COMPUTED_VALUE"""),"Szombathelyi Bercsényi Miklós Általános Iskola")</f>
        <v>Szombathelyi Bercsényi Miklós Általános Iskola</v>
      </c>
      <c r="M219" s="6">
        <f ca="1">IF( ISERROR(SUMIF([1]Nevezések!I:I,L219,[1]Nevezések!AD:AD)),0,SUMIF([1]Nevezések!I:I,L219,[1]Nevezések!AD:AD))</f>
        <v>0</v>
      </c>
      <c r="N219" s="6">
        <f ca="1">IF( ISERROR(SUMIF([1]Nevezések!I:I,L219,[1]Nevezések!AE:AE)),0,SUMIF([1]Nevezések!I:I,L219,[1]Nevezések!AE:AE))</f>
        <v>0</v>
      </c>
      <c r="O219" s="4"/>
      <c r="P219" s="4"/>
      <c r="Q219" s="4"/>
      <c r="R219" s="4"/>
      <c r="S219" s="4"/>
      <c r="T219" s="4"/>
    </row>
    <row r="220" spans="1:20" x14ac:dyDescent="0.3">
      <c r="A220" s="2" t="str">
        <f t="shared" si="5"/>
        <v/>
      </c>
      <c r="L220" s="4" t="str">
        <f ca="1">IFERROR(__xludf.DUMMYFUNCTION("""COMPUTED_VALUE"""),"Szent István Gimnázium")</f>
        <v>Szent István Gimnázium</v>
      </c>
      <c r="M220" s="6">
        <f ca="1">IF( ISERROR(SUMIF([1]Nevezések!I:I,L220,[1]Nevezések!AD:AD)),0,SUMIF([1]Nevezések!I:I,L220,[1]Nevezések!AD:AD))</f>
        <v>0</v>
      </c>
      <c r="N220" s="6">
        <f ca="1">IF( ISERROR(SUMIF([1]Nevezések!I:I,L220,[1]Nevezések!AE:AE)),0,SUMIF([1]Nevezések!I:I,L220,[1]Nevezések!AE:AE))</f>
        <v>0</v>
      </c>
      <c r="O220" s="4"/>
      <c r="P220" s="4"/>
      <c r="Q220" s="4"/>
      <c r="R220" s="4"/>
      <c r="S220" s="4"/>
      <c r="T220" s="4"/>
    </row>
    <row r="221" spans="1:20" x14ac:dyDescent="0.3">
      <c r="A221" s="2" t="str">
        <f t="shared" si="5"/>
        <v/>
      </c>
      <c r="L221" s="4" t="str">
        <f ca="1">IFERROR(__xludf.DUMMYFUNCTION("""COMPUTED_VALUE"""),"Debreceni Református Kollégium Dóczy Gimnáziuma")</f>
        <v>Debreceni Református Kollégium Dóczy Gimnáziuma</v>
      </c>
      <c r="M221" s="6">
        <f ca="1">IF( ISERROR(SUMIF([1]Nevezések!I:I,L221,[1]Nevezések!AD:AD)),0,SUMIF([1]Nevezések!I:I,L221,[1]Nevezések!AD:AD))</f>
        <v>0</v>
      </c>
      <c r="N221" s="6">
        <f ca="1">IF( ISERROR(SUMIF([1]Nevezések!I:I,L221,[1]Nevezések!AE:AE)),0,SUMIF([1]Nevezések!I:I,L221,[1]Nevezések!AE:AE))</f>
        <v>0</v>
      </c>
      <c r="O221" s="4"/>
      <c r="P221" s="4"/>
      <c r="Q221" s="4"/>
      <c r="R221" s="4"/>
      <c r="S221" s="4"/>
      <c r="T221" s="4"/>
    </row>
    <row r="222" spans="1:20" x14ac:dyDescent="0.3">
      <c r="A222" s="2" t="str">
        <f t="shared" si="5"/>
        <v/>
      </c>
      <c r="L222" s="4" t="str">
        <f ca="1">IFERROR(__xludf.DUMMYFUNCTION("""COMPUTED_VALUE"""),"Bethlen Gábor Általános Iskola és Gimnázium")</f>
        <v>Bethlen Gábor Általános Iskola és Gimnázium</v>
      </c>
      <c r="M222" s="6">
        <f ca="1">IF( ISERROR(SUMIF([1]Nevezések!I:I,L222,[1]Nevezések!AD:AD)),0,SUMIF([1]Nevezések!I:I,L222,[1]Nevezések!AD:AD))</f>
        <v>2</v>
      </c>
      <c r="N222" s="6">
        <f ca="1">IF( ISERROR(SUMIF([1]Nevezések!I:I,L222,[1]Nevezések!AE:AE)),0,SUMIF([1]Nevezések!I:I,L222,[1]Nevezések!AE:AE))</f>
        <v>0</v>
      </c>
      <c r="O222" s="4"/>
      <c r="P222" s="4"/>
      <c r="Q222" s="4"/>
      <c r="R222" s="4"/>
      <c r="S222" s="4"/>
      <c r="T222" s="4"/>
    </row>
    <row r="223" spans="1:20" x14ac:dyDescent="0.3">
      <c r="A223" s="2" t="str">
        <f t="shared" si="5"/>
        <v/>
      </c>
      <c r="L223" s="4" t="str">
        <f ca="1">IFERROR(__xludf.DUMMYFUNCTION("""COMPUTED_VALUE"""),"Pittner Dénes Általános Iskola és Alapfokú Művészeti Iskola")</f>
        <v>Pittner Dénes Általános Iskola és Alapfokú Művészeti Iskola</v>
      </c>
      <c r="M223" s="6">
        <f ca="1">IF( ISERROR(SUMIF([1]Nevezések!I:I,L223,[1]Nevezések!AD:AD)),0,SUMIF([1]Nevezések!I:I,L223,[1]Nevezések!AD:AD))</f>
        <v>0</v>
      </c>
      <c r="N223" s="6">
        <f ca="1">IF( ISERROR(SUMIF([1]Nevezések!I:I,L223,[1]Nevezések!AE:AE)),0,SUMIF([1]Nevezések!I:I,L223,[1]Nevezések!AE:AE))</f>
        <v>0</v>
      </c>
      <c r="O223" s="4"/>
      <c r="P223" s="4"/>
      <c r="Q223" s="4"/>
      <c r="R223" s="4"/>
      <c r="S223" s="4"/>
      <c r="T223" s="4"/>
    </row>
    <row r="224" spans="1:20" x14ac:dyDescent="0.3">
      <c r="A224" s="2" t="str">
        <f t="shared" si="5"/>
        <v/>
      </c>
      <c r="L224" s="4" t="str">
        <f ca="1">IFERROR(__xludf.DUMMYFUNCTION("""COMPUTED_VALUE"""),"Újpesti Karinthy Frigyes Magyar-Angol Két Tanítási Nyelvű Általános Iskola")</f>
        <v>Újpesti Karinthy Frigyes Magyar-Angol Két Tanítási Nyelvű Általános Iskola</v>
      </c>
      <c r="M224" s="6">
        <f ca="1">IF( ISERROR(SUMIF([1]Nevezések!I:I,L224,[1]Nevezések!AD:AD)),0,SUMIF([1]Nevezések!I:I,L224,[1]Nevezések!AD:AD))</f>
        <v>0</v>
      </c>
      <c r="N224" s="6">
        <f ca="1">IF( ISERROR(SUMIF([1]Nevezések!I:I,L224,[1]Nevezések!AE:AE)),0,SUMIF([1]Nevezések!I:I,L224,[1]Nevezések!AE:AE))</f>
        <v>0</v>
      </c>
      <c r="O224" s="4"/>
      <c r="P224" s="4"/>
      <c r="Q224" s="4"/>
      <c r="R224" s="4"/>
      <c r="S224" s="4"/>
      <c r="T224" s="4"/>
    </row>
    <row r="225" spans="1:20" x14ac:dyDescent="0.3">
      <c r="A225" s="2" t="str">
        <f t="shared" si="5"/>
        <v/>
      </c>
      <c r="L225" s="4" t="str">
        <f ca="1">IFERROR(__xludf.DUMMYFUNCTION("""COMPUTED_VALUE"""),"Török János Református Oktatási Központ - Gimnázium, Technikum és Szakképző Iskola")</f>
        <v>Török János Református Oktatási Központ - Gimnázium, Technikum és Szakképző Iskola</v>
      </c>
      <c r="M225" s="6">
        <f ca="1">IF( ISERROR(SUMIF([1]Nevezések!I:I,L225,[1]Nevezések!AD:AD)),0,SUMIF([1]Nevezések!I:I,L225,[1]Nevezések!AD:AD))</f>
        <v>0</v>
      </c>
      <c r="N225" s="6">
        <f ca="1">IF( ISERROR(SUMIF([1]Nevezések!I:I,L225,[1]Nevezések!AE:AE)),0,SUMIF([1]Nevezések!I:I,L225,[1]Nevezések!AE:AE))</f>
        <v>0</v>
      </c>
      <c r="O225" s="4"/>
      <c r="P225" s="4"/>
      <c r="Q225" s="4"/>
      <c r="R225" s="4"/>
      <c r="S225" s="4"/>
      <c r="T225" s="4"/>
    </row>
    <row r="226" spans="1:20" x14ac:dyDescent="0.3">
      <c r="A226" s="2" t="str">
        <f t="shared" si="5"/>
        <v/>
      </c>
      <c r="L226" s="4" t="str">
        <f ca="1">IFERROR(__xludf.DUMMYFUNCTION("""COMPUTED_VALUE"""),"Ceglédi Református Általános Iskola és Óvoda")</f>
        <v>Ceglédi Református Általános Iskola és Óvoda</v>
      </c>
      <c r="M226" s="6">
        <f ca="1">IF( ISERROR(SUMIF([1]Nevezések!I:I,L226,[1]Nevezések!AD:AD)),0,SUMIF([1]Nevezések!I:I,L226,[1]Nevezések!AD:AD))</f>
        <v>0</v>
      </c>
      <c r="N226" s="6">
        <f ca="1">IF( ISERROR(SUMIF([1]Nevezések!I:I,L226,[1]Nevezések!AE:AE)),0,SUMIF([1]Nevezések!I:I,L226,[1]Nevezések!AE:AE))</f>
        <v>0</v>
      </c>
      <c r="O226" s="4"/>
      <c r="P226" s="4"/>
      <c r="Q226" s="4"/>
      <c r="R226" s="4"/>
      <c r="S226" s="4"/>
      <c r="T226" s="4"/>
    </row>
    <row r="227" spans="1:20" x14ac:dyDescent="0.3">
      <c r="A227" s="2" t="str">
        <f t="shared" si="5"/>
        <v/>
      </c>
      <c r="L227" s="4" t="str">
        <f ca="1">IFERROR(__xludf.DUMMYFUNCTION("""COMPUTED_VALUE"""),"Újpesti Károlyi István Általános Iskola és Gimnázium")</f>
        <v>Újpesti Károlyi István Általános Iskola és Gimnázium</v>
      </c>
      <c r="M227" s="6">
        <f ca="1">IF( ISERROR(SUMIF([1]Nevezések!I:I,L227,[1]Nevezések!AD:AD)),0,SUMIF([1]Nevezések!I:I,L227,[1]Nevezések!AD:AD))</f>
        <v>0</v>
      </c>
      <c r="N227" s="6">
        <f ca="1">IF( ISERROR(SUMIF([1]Nevezések!I:I,L227,[1]Nevezések!AE:AE)),0,SUMIF([1]Nevezések!I:I,L227,[1]Nevezések!AE:AE))</f>
        <v>0</v>
      </c>
      <c r="O227" s="4"/>
      <c r="P227" s="4"/>
      <c r="Q227" s="4"/>
      <c r="R227" s="4"/>
      <c r="S227" s="4"/>
      <c r="T227" s="4"/>
    </row>
    <row r="228" spans="1:20" x14ac:dyDescent="0.3">
      <c r="A228" s="2" t="str">
        <f t="shared" si="5"/>
        <v/>
      </c>
      <c r="L228" s="4" t="str">
        <f ca="1">IFERROR(__xludf.DUMMYFUNCTION("""COMPUTED_VALUE"""),"Monori Ady Úti Általános Iskola")</f>
        <v>Monori Ady Úti Általános Iskola</v>
      </c>
      <c r="M228" s="6">
        <f ca="1">IF( ISERROR(SUMIF([1]Nevezések!I:I,L228,[1]Nevezések!AD:AD)),0,SUMIF([1]Nevezések!I:I,L228,[1]Nevezések!AD:AD))</f>
        <v>2</v>
      </c>
      <c r="N228" s="6">
        <f ca="1">IF( ISERROR(SUMIF([1]Nevezések!I:I,L228,[1]Nevezések!AE:AE)),0,SUMIF([1]Nevezések!I:I,L228,[1]Nevezések!AE:AE))</f>
        <v>0</v>
      </c>
      <c r="O228" s="4"/>
      <c r="P228" s="4"/>
      <c r="Q228" s="4"/>
      <c r="R228" s="4"/>
      <c r="S228" s="4"/>
      <c r="T228" s="4"/>
    </row>
    <row r="229" spans="1:20" x14ac:dyDescent="0.3">
      <c r="A229" s="2" t="str">
        <f t="shared" si="5"/>
        <v/>
      </c>
      <c r="L229" s="4" t="str">
        <f ca="1">IFERROR(__xludf.DUMMYFUNCTION("""COMPUTED_VALUE"""),"Kálvin János Református Általános Iskola")</f>
        <v>Kálvin János Református Általános Iskola</v>
      </c>
      <c r="M229" s="6">
        <f ca="1">IF( ISERROR(SUMIF([1]Nevezések!I:I,L229,[1]Nevezések!AD:AD)),0,SUMIF([1]Nevezések!I:I,L229,[1]Nevezések!AD:AD))</f>
        <v>0</v>
      </c>
      <c r="N229" s="6">
        <f ca="1">IF( ISERROR(SUMIF([1]Nevezések!I:I,L229,[1]Nevezések!AE:AE)),0,SUMIF([1]Nevezések!I:I,L229,[1]Nevezések!AE:AE))</f>
        <v>0</v>
      </c>
      <c r="O229" s="4"/>
      <c r="P229" s="4"/>
      <c r="Q229" s="4"/>
      <c r="R229" s="4"/>
      <c r="S229" s="4"/>
      <c r="T229" s="4"/>
    </row>
    <row r="230" spans="1:20" x14ac:dyDescent="0.3">
      <c r="A230" s="2" t="str">
        <f t="shared" si="5"/>
        <v/>
      </c>
      <c r="L230" s="4" t="str">
        <f ca="1">IFERROR(__xludf.DUMMYFUNCTION("""COMPUTED_VALUE"""),"Esztergomi József Attila Általános Iskola")</f>
        <v>Esztergomi József Attila Általános Iskola</v>
      </c>
      <c r="M230" s="6">
        <f ca="1">IF( ISERROR(SUMIF([1]Nevezések!I:I,L230,[1]Nevezések!AD:AD)),0,SUMIF([1]Nevezések!I:I,L230,[1]Nevezések!AD:AD))</f>
        <v>0</v>
      </c>
      <c r="N230" s="6">
        <f ca="1">IF( ISERROR(SUMIF([1]Nevezések!I:I,L230,[1]Nevezések!AE:AE)),0,SUMIF([1]Nevezések!I:I,L230,[1]Nevezések!AE:AE))</f>
        <v>0</v>
      </c>
      <c r="O230" s="4"/>
      <c r="P230" s="4"/>
      <c r="Q230" s="4"/>
      <c r="R230" s="4"/>
      <c r="S230" s="4"/>
      <c r="T230" s="4"/>
    </row>
    <row r="231" spans="1:20" x14ac:dyDescent="0.3">
      <c r="A231" s="2" t="str">
        <f t="shared" si="5"/>
        <v/>
      </c>
      <c r="L231" s="4" t="str">
        <f ca="1">IFERROR(__xludf.DUMMYFUNCTION("""COMPUTED_VALUE"""),"Zentai Úti Általános Iskola")</f>
        <v>Zentai Úti Általános Iskola</v>
      </c>
      <c r="M231" s="6">
        <f ca="1">IF( ISERROR(SUMIF([1]Nevezések!I:I,L231,[1]Nevezések!AD:AD)),0,SUMIF([1]Nevezések!I:I,L231,[1]Nevezések!AD:AD))</f>
        <v>0</v>
      </c>
      <c r="N231" s="6">
        <f ca="1">IF( ISERROR(SUMIF([1]Nevezések!I:I,L231,[1]Nevezések!AE:AE)),0,SUMIF([1]Nevezések!I:I,L231,[1]Nevezések!AE:AE))</f>
        <v>0</v>
      </c>
      <c r="O231" s="4"/>
      <c r="P231" s="4"/>
      <c r="Q231" s="4"/>
      <c r="R231" s="4"/>
      <c r="S231" s="4"/>
      <c r="T231" s="4"/>
    </row>
    <row r="232" spans="1:20" x14ac:dyDescent="0.3">
      <c r="A232" s="2" t="str">
        <f t="shared" si="5"/>
        <v/>
      </c>
      <c r="L232" s="4" t="str">
        <f ca="1">IFERROR(__xludf.DUMMYFUNCTION("""COMPUTED_VALUE"""),"Gedói Általános Iskola és Alapfokú Művészeti Iskola")</f>
        <v>Gedói Általános Iskola és Alapfokú Művészeti Iskola</v>
      </c>
      <c r="M232" s="6">
        <f ca="1">IF( ISERROR(SUMIF([1]Nevezések!I:I,L232,[1]Nevezések!AD:AD)),0,SUMIF([1]Nevezések!I:I,L232,[1]Nevezések!AD:AD))</f>
        <v>2</v>
      </c>
      <c r="N232" s="6">
        <f ca="1">IF( ISERROR(SUMIF([1]Nevezések!I:I,L232,[1]Nevezések!AE:AE)),0,SUMIF([1]Nevezések!I:I,L232,[1]Nevezések!AE:AE))</f>
        <v>0</v>
      </c>
      <c r="O232" s="4"/>
      <c r="P232" s="4"/>
      <c r="Q232" s="4"/>
      <c r="R232" s="4"/>
      <c r="S232" s="4"/>
      <c r="T232" s="4"/>
    </row>
    <row r="233" spans="1:20" x14ac:dyDescent="0.3">
      <c r="A233" s="2" t="str">
        <f t="shared" si="5"/>
        <v/>
      </c>
      <c r="L233" s="4" t="str">
        <f ca="1">IFERROR(__xludf.DUMMYFUNCTION("""COMPUTED_VALUE"""),"Kiskunfélegyházi Móra Ferenc Gimnázium")</f>
        <v>Kiskunfélegyházi Móra Ferenc Gimnázium</v>
      </c>
      <c r="M233" s="6">
        <f ca="1">IF( ISERROR(SUMIF([1]Nevezések!I:I,L233,[1]Nevezések!AD:AD)),0,SUMIF([1]Nevezések!I:I,L233,[1]Nevezések!AD:AD))</f>
        <v>0</v>
      </c>
      <c r="N233" s="6">
        <f ca="1">IF( ISERROR(SUMIF([1]Nevezések!I:I,L233,[1]Nevezések!AE:AE)),0,SUMIF([1]Nevezések!I:I,L233,[1]Nevezések!AE:AE))</f>
        <v>0</v>
      </c>
      <c r="O233" s="4"/>
      <c r="P233" s="4"/>
      <c r="Q233" s="4"/>
      <c r="R233" s="4"/>
      <c r="S233" s="4"/>
      <c r="T233" s="4"/>
    </row>
    <row r="234" spans="1:20" x14ac:dyDescent="0.3">
      <c r="A234" s="2" t="str">
        <f t="shared" si="5"/>
        <v/>
      </c>
      <c r="L234" s="4" t="str">
        <f ca="1">IFERROR(__xludf.DUMMYFUNCTION("""COMPUTED_VALUE"""),"Érdi Móra Ferenc Általános Iskola és Egységes Gyógypedagógiai Módszertani Intézmény")</f>
        <v>Érdi Móra Ferenc Általános Iskola és Egységes Gyógypedagógiai Módszertani Intézmény</v>
      </c>
      <c r="M234" s="6">
        <f ca="1">IF( ISERROR(SUMIF([1]Nevezések!I:I,L234,[1]Nevezések!AD:AD)),0,SUMIF([1]Nevezések!I:I,L234,[1]Nevezések!AD:AD))</f>
        <v>0</v>
      </c>
      <c r="N234" s="6">
        <f ca="1">IF( ISERROR(SUMIF([1]Nevezések!I:I,L234,[1]Nevezések!AE:AE)),0,SUMIF([1]Nevezések!I:I,L234,[1]Nevezések!AE:AE))</f>
        <v>0</v>
      </c>
      <c r="O234" s="4"/>
      <c r="P234" s="4"/>
      <c r="Q234" s="4"/>
      <c r="R234" s="4"/>
      <c r="S234" s="4"/>
      <c r="T234" s="4"/>
    </row>
    <row r="235" spans="1:20" x14ac:dyDescent="0.3">
      <c r="A235" s="2" t="str">
        <f t="shared" si="5"/>
        <v/>
      </c>
      <c r="L235" s="4" t="str">
        <f ca="1">IFERROR(__xludf.DUMMYFUNCTION("""COMPUTED_VALUE"""),"Pécsi Janus Pannonius Gimnázium")</f>
        <v>Pécsi Janus Pannonius Gimnázium</v>
      </c>
      <c r="M235" s="6">
        <f ca="1">IF( ISERROR(SUMIF([1]Nevezések!I:I,L235,[1]Nevezések!AD:AD)),0,SUMIF([1]Nevezések!I:I,L235,[1]Nevezések!AD:AD))</f>
        <v>0</v>
      </c>
      <c r="N235" s="6">
        <f ca="1">IF( ISERROR(SUMIF([1]Nevezések!I:I,L235,[1]Nevezések!AE:AE)),0,SUMIF([1]Nevezések!I:I,L235,[1]Nevezések!AE:AE))</f>
        <v>0</v>
      </c>
      <c r="O235" s="4"/>
      <c r="P235" s="4"/>
      <c r="Q235" s="4"/>
      <c r="R235" s="4"/>
      <c r="S235" s="4"/>
      <c r="T235" s="4"/>
    </row>
    <row r="236" spans="1:20" x14ac:dyDescent="0.3">
      <c r="A236" s="2" t="str">
        <f t="shared" si="5"/>
        <v/>
      </c>
      <c r="L236" s="4" t="str">
        <f ca="1">IFERROR(__xludf.DUMMYFUNCTION("""COMPUTED_VALUE"""),"Kozármislenyi Janikovszky Éva Általános Iskola")</f>
        <v>Kozármislenyi Janikovszky Éva Általános Iskola</v>
      </c>
      <c r="M236" s="6">
        <f ca="1">IF( ISERROR(SUMIF([1]Nevezések!I:I,L236,[1]Nevezések!AD:AD)),0,SUMIF([1]Nevezések!I:I,L236,[1]Nevezések!AD:AD))</f>
        <v>1</v>
      </c>
      <c r="N236" s="6">
        <f ca="1">IF( ISERROR(SUMIF([1]Nevezések!I:I,L236,[1]Nevezések!AE:AE)),0,SUMIF([1]Nevezések!I:I,L236,[1]Nevezések!AE:AE))</f>
        <v>0</v>
      </c>
      <c r="O236" s="4"/>
      <c r="P236" s="4"/>
      <c r="Q236" s="4"/>
      <c r="R236" s="4"/>
      <c r="S236" s="4"/>
      <c r="T236" s="4"/>
    </row>
    <row r="237" spans="1:20" x14ac:dyDescent="0.3">
      <c r="A237" s="2" t="str">
        <f t="shared" si="5"/>
        <v/>
      </c>
      <c r="L237" s="4" t="str">
        <f ca="1">IFERROR(__xludf.DUMMYFUNCTION("""COMPUTED_VALUE"""),"Constantinum Katolikus Óvoda, Általános Iskola, Gimnázium, Technikum, Kollégium")</f>
        <v>Constantinum Katolikus Óvoda, Általános Iskola, Gimnázium, Technikum, Kollégium</v>
      </c>
      <c r="M237" s="6">
        <f ca="1">IF( ISERROR(SUMIF([1]Nevezések!I:I,L237,[1]Nevezések!AD:AD)),0,SUMIF([1]Nevezések!I:I,L237,[1]Nevezések!AD:AD))</f>
        <v>0</v>
      </c>
      <c r="N237" s="6">
        <f ca="1">IF( ISERROR(SUMIF([1]Nevezések!I:I,L237,[1]Nevezések!AE:AE)),0,SUMIF([1]Nevezések!I:I,L237,[1]Nevezések!AE:AE))</f>
        <v>0</v>
      </c>
      <c r="O237" s="4"/>
      <c r="P237" s="4"/>
      <c r="Q237" s="4"/>
      <c r="R237" s="4"/>
      <c r="S237" s="4"/>
      <c r="T237" s="4"/>
    </row>
    <row r="238" spans="1:20" x14ac:dyDescent="0.3">
      <c r="A238" s="2" t="str">
        <f t="shared" si="5"/>
        <v/>
      </c>
      <c r="L238" s="4" t="str">
        <f ca="1">IFERROR(__xludf.DUMMYFUNCTION("""COMPUTED_VALUE"""),"Szegedi SZC Vedres István Technikum")</f>
        <v>Szegedi SZC Vedres István Technikum</v>
      </c>
      <c r="M238" s="6">
        <f ca="1">IF( ISERROR(SUMIF([1]Nevezések!I:I,L238,[1]Nevezések!AD:AD)),0,SUMIF([1]Nevezések!I:I,L238,[1]Nevezések!AD:AD))</f>
        <v>1</v>
      </c>
      <c r="N238" s="6">
        <f ca="1">IF( ISERROR(SUMIF([1]Nevezések!I:I,L238,[1]Nevezések!AE:AE)),0,SUMIF([1]Nevezések!I:I,L238,[1]Nevezések!AE:AE))</f>
        <v>0</v>
      </c>
      <c r="O238" s="4"/>
      <c r="P238" s="4"/>
      <c r="Q238" s="4"/>
      <c r="R238" s="4"/>
      <c r="S238" s="4"/>
      <c r="T238" s="4"/>
    </row>
    <row r="239" spans="1:20" x14ac:dyDescent="0.3">
      <c r="A239" s="2" t="str">
        <f t="shared" si="5"/>
        <v/>
      </c>
      <c r="L239" s="4" t="str">
        <f ca="1">IFERROR(__xludf.DUMMYFUNCTION("""COMPUTED_VALUE"""),"Zuglói Munkácsy Mihály Általános Iskola és Alapfokú Művészeti Iskola")</f>
        <v>Zuglói Munkácsy Mihály Általános Iskola és Alapfokú Művészeti Iskola</v>
      </c>
      <c r="M239" s="6">
        <f ca="1">IF( ISERROR(SUMIF([1]Nevezések!I:I,L239,[1]Nevezések!AD:AD)),0,SUMIF([1]Nevezések!I:I,L239,[1]Nevezések!AD:AD))</f>
        <v>0</v>
      </c>
      <c r="N239" s="6">
        <f ca="1">IF( ISERROR(SUMIF([1]Nevezések!I:I,L239,[1]Nevezések!AE:AE)),0,SUMIF([1]Nevezések!I:I,L239,[1]Nevezések!AE:AE))</f>
        <v>0</v>
      </c>
      <c r="O239" s="4"/>
      <c r="P239" s="4"/>
      <c r="Q239" s="4"/>
      <c r="R239" s="4"/>
      <c r="S239" s="4"/>
      <c r="T239" s="4"/>
    </row>
    <row r="240" spans="1:20" x14ac:dyDescent="0.3">
      <c r="A240" s="2" t="str">
        <f t="shared" si="5"/>
        <v/>
      </c>
      <c r="L240" s="4" t="str">
        <f ca="1">IFERROR(__xludf.DUMMYFUNCTION("""COMPUTED_VALUE"""),"Kaposvári SZC Nagyatádi Ady Endre Technikum és Gimnázium")</f>
        <v>Kaposvári SZC Nagyatádi Ady Endre Technikum és Gimnázium</v>
      </c>
      <c r="M240" s="6">
        <f ca="1">IF( ISERROR(SUMIF([1]Nevezések!I:I,L240,[1]Nevezések!AD:AD)),0,SUMIF([1]Nevezések!I:I,L240,[1]Nevezések!AD:AD))</f>
        <v>0</v>
      </c>
      <c r="N240" s="6">
        <f ca="1">IF( ISERROR(SUMIF([1]Nevezések!I:I,L240,[1]Nevezések!AE:AE)),0,SUMIF([1]Nevezések!I:I,L240,[1]Nevezések!AE:AE))</f>
        <v>1</v>
      </c>
      <c r="O240" s="4"/>
      <c r="P240" s="4"/>
      <c r="Q240" s="4"/>
      <c r="R240" s="4"/>
      <c r="S240" s="4"/>
      <c r="T240" s="4"/>
    </row>
    <row r="241" spans="1:20" x14ac:dyDescent="0.3">
      <c r="A241" s="2" t="str">
        <f t="shared" si="5"/>
        <v/>
      </c>
      <c r="L241" s="4" t="str">
        <f ca="1">IFERROR(__xludf.DUMMYFUNCTION("""COMPUTED_VALUE"""),"Óbudai Gimnázium")</f>
        <v>Óbudai Gimnázium</v>
      </c>
      <c r="M241" s="6">
        <f ca="1">IF( ISERROR(SUMIF([1]Nevezések!I:I,L241,[1]Nevezések!AD:AD)),0,SUMIF([1]Nevezések!I:I,L241,[1]Nevezések!AD:AD))</f>
        <v>0</v>
      </c>
      <c r="N241" s="6">
        <f ca="1">IF( ISERROR(SUMIF([1]Nevezések!I:I,L241,[1]Nevezések!AE:AE)),0,SUMIF([1]Nevezések!I:I,L241,[1]Nevezések!AE:AE))</f>
        <v>0</v>
      </c>
      <c r="O241" s="4"/>
      <c r="P241" s="4"/>
      <c r="Q241" s="4"/>
      <c r="R241" s="4"/>
      <c r="S241" s="4"/>
      <c r="T241" s="4"/>
    </row>
    <row r="242" spans="1:20" x14ac:dyDescent="0.3">
      <c r="A242" s="2" t="str">
        <f t="shared" si="5"/>
        <v/>
      </c>
      <c r="L242" s="4" t="str">
        <f ca="1">IFERROR(__xludf.DUMMYFUNCTION("""COMPUTED_VALUE"""),"Pécsi Jókai Mór Általános Iskola")</f>
        <v>Pécsi Jókai Mór Általános Iskola</v>
      </c>
      <c r="M242" s="6">
        <f ca="1">IF( ISERROR(SUMIF([1]Nevezések!I:I,L242,[1]Nevezések!AD:AD)),0,SUMIF([1]Nevezések!I:I,L242,[1]Nevezések!AD:AD))</f>
        <v>0</v>
      </c>
      <c r="N242" s="6">
        <f ca="1">IF( ISERROR(SUMIF([1]Nevezések!I:I,L242,[1]Nevezések!AE:AE)),0,SUMIF([1]Nevezések!I:I,L242,[1]Nevezések!AE:AE))</f>
        <v>0</v>
      </c>
      <c r="O242" s="4"/>
      <c r="P242" s="4"/>
      <c r="Q242" s="4"/>
      <c r="R242" s="4"/>
      <c r="S242" s="4"/>
      <c r="T242" s="4"/>
    </row>
    <row r="243" spans="1:20" x14ac:dyDescent="0.3">
      <c r="A243" s="2" t="str">
        <f t="shared" si="5"/>
        <v/>
      </c>
      <c r="L243" s="4" t="str">
        <f ca="1">IFERROR(__xludf.DUMMYFUNCTION("""COMPUTED_VALUE"""),"Avasi Gimnázium")</f>
        <v>Avasi Gimnázium</v>
      </c>
      <c r="M243" s="6">
        <f ca="1">IF( ISERROR(SUMIF([1]Nevezések!I:I,L243,[1]Nevezések!AD:AD)),0,SUMIF([1]Nevezések!I:I,L243,[1]Nevezések!AD:AD))</f>
        <v>0</v>
      </c>
      <c r="N243" s="6">
        <f ca="1">IF( ISERROR(SUMIF([1]Nevezések!I:I,L243,[1]Nevezések!AE:AE)),0,SUMIF([1]Nevezések!I:I,L243,[1]Nevezések!AE:AE))</f>
        <v>0</v>
      </c>
      <c r="O243" s="4"/>
      <c r="P243" s="4"/>
      <c r="Q243" s="4"/>
      <c r="R243" s="4"/>
      <c r="S243" s="4"/>
      <c r="T243" s="4"/>
    </row>
    <row r="244" spans="1:20" x14ac:dyDescent="0.3">
      <c r="A244" s="2" t="str">
        <f t="shared" si="5"/>
        <v/>
      </c>
      <c r="L244" s="4" t="str">
        <f ca="1">IFERROR(__xludf.DUMMYFUNCTION("""COMPUTED_VALUE"""),"Marianum Német Nemzetiségi Nyelvoktató Általános Iskola és Gimnázium")</f>
        <v>Marianum Német Nemzetiségi Nyelvoktató Általános Iskola és Gimnázium</v>
      </c>
      <c r="M244" s="6">
        <f ca="1">IF( ISERROR(SUMIF([1]Nevezések!I:I,L244,[1]Nevezések!AD:AD)),0,SUMIF([1]Nevezések!I:I,L244,[1]Nevezések!AD:AD))</f>
        <v>0</v>
      </c>
      <c r="N244" s="6">
        <f ca="1">IF( ISERROR(SUMIF([1]Nevezések!I:I,L244,[1]Nevezések!AE:AE)),0,SUMIF([1]Nevezések!I:I,L244,[1]Nevezések!AE:AE))</f>
        <v>0</v>
      </c>
      <c r="O244" s="4"/>
      <c r="P244" s="4"/>
      <c r="Q244" s="4"/>
      <c r="R244" s="4"/>
      <c r="S244" s="4"/>
      <c r="T244" s="4"/>
    </row>
    <row r="245" spans="1:20" x14ac:dyDescent="0.3">
      <c r="A245" s="2" t="str">
        <f t="shared" si="5"/>
        <v/>
      </c>
      <c r="L245" s="4" t="str">
        <f ca="1">IFERROR(__xludf.DUMMYFUNCTION("""COMPUTED_VALUE"""),"Kézdi-Vásárhelyi Imre Általános Iskola")</f>
        <v>Kézdi-Vásárhelyi Imre Általános Iskola</v>
      </c>
      <c r="M245" s="6">
        <f ca="1">IF( ISERROR(SUMIF([1]Nevezések!I:I,L245,[1]Nevezések!AD:AD)),0,SUMIF([1]Nevezések!I:I,L245,[1]Nevezések!AD:AD))</f>
        <v>1</v>
      </c>
      <c r="N245" s="6">
        <f ca="1">IF( ISERROR(SUMIF([1]Nevezések!I:I,L245,[1]Nevezések!AE:AE)),0,SUMIF([1]Nevezések!I:I,L245,[1]Nevezések!AE:AE))</f>
        <v>0</v>
      </c>
      <c r="O245" s="4"/>
      <c r="P245" s="4"/>
      <c r="Q245" s="4"/>
      <c r="R245" s="4"/>
      <c r="S245" s="4"/>
      <c r="T245" s="4"/>
    </row>
    <row r="246" spans="1:20" x14ac:dyDescent="0.3">
      <c r="A246" s="2" t="str">
        <f t="shared" si="5"/>
        <v/>
      </c>
      <c r="L246" s="4" t="str">
        <f ca="1">IFERROR(__xludf.DUMMYFUNCTION("""COMPUTED_VALUE"""),"Dunaföldvári Magyar László Gimnázium")</f>
        <v>Dunaföldvári Magyar László Gimnázium</v>
      </c>
      <c r="M246" s="6">
        <f ca="1">IF( ISERROR(SUMIF([1]Nevezések!I:I,L246,[1]Nevezések!AD:AD)),0,SUMIF([1]Nevezések!I:I,L246,[1]Nevezések!AD:AD))</f>
        <v>0</v>
      </c>
      <c r="N246" s="6">
        <f ca="1">IF( ISERROR(SUMIF([1]Nevezések!I:I,L246,[1]Nevezések!AE:AE)),0,SUMIF([1]Nevezések!I:I,L246,[1]Nevezések!AE:AE))</f>
        <v>0</v>
      </c>
      <c r="O246" s="4"/>
      <c r="P246" s="4"/>
      <c r="Q246" s="4"/>
      <c r="R246" s="4"/>
      <c r="S246" s="4"/>
      <c r="T246" s="4"/>
    </row>
    <row r="247" spans="1:20" x14ac:dyDescent="0.3">
      <c r="A247" s="2" t="str">
        <f t="shared" si="5"/>
        <v/>
      </c>
      <c r="L247" s="4" t="str">
        <f ca="1">IFERROR(__xludf.DUMMYFUNCTION("""COMPUTED_VALUE"""),"Budai Ciszterci Szent Imre Gimnázium")</f>
        <v>Budai Ciszterci Szent Imre Gimnázium</v>
      </c>
      <c r="M247" s="6">
        <f ca="1">IF( ISERROR(SUMIF([1]Nevezések!I:I,L247,[1]Nevezések!AD:AD)),0,SUMIF([1]Nevezések!I:I,L247,[1]Nevezések!AD:AD))</f>
        <v>0</v>
      </c>
      <c r="N247" s="6">
        <f ca="1">IF( ISERROR(SUMIF([1]Nevezések!I:I,L247,[1]Nevezések!AE:AE)),0,SUMIF([1]Nevezések!I:I,L247,[1]Nevezések!AE:AE))</f>
        <v>0</v>
      </c>
      <c r="O247" s="4"/>
      <c r="P247" s="4"/>
      <c r="Q247" s="4"/>
      <c r="R247" s="4"/>
      <c r="S247" s="4"/>
      <c r="T247" s="4"/>
    </row>
    <row r="248" spans="1:20" x14ac:dyDescent="0.3">
      <c r="A248" s="2" t="str">
        <f t="shared" si="5"/>
        <v/>
      </c>
      <c r="L248" s="4" t="str">
        <f ca="1">IFERROR(__xludf.DUMMYFUNCTION("""COMPUTED_VALUE"""),"Ceglédi SZC Közgazdasági és Informatikai Technikum")</f>
        <v>Ceglédi SZC Közgazdasági és Informatikai Technikum</v>
      </c>
      <c r="M248" s="6">
        <f ca="1">IF( ISERROR(SUMIF([1]Nevezések!I:I,L248,[1]Nevezések!AD:AD)),0,SUMIF([1]Nevezések!I:I,L248,[1]Nevezések!AD:AD))</f>
        <v>0</v>
      </c>
      <c r="N248" s="6">
        <f ca="1">IF( ISERROR(SUMIF([1]Nevezések!I:I,L248,[1]Nevezések!AE:AE)),0,SUMIF([1]Nevezések!I:I,L248,[1]Nevezések!AE:AE))</f>
        <v>10</v>
      </c>
      <c r="O248" s="4"/>
      <c r="P248" s="4"/>
      <c r="Q248" s="4"/>
      <c r="R248" s="4"/>
      <c r="S248" s="4"/>
      <c r="T248" s="4"/>
    </row>
    <row r="249" spans="1:20" x14ac:dyDescent="0.3">
      <c r="A249" s="2" t="str">
        <f t="shared" si="5"/>
        <v/>
      </c>
      <c r="L249" s="4" t="str">
        <f ca="1">IFERROR(__xludf.DUMMYFUNCTION("""COMPUTED_VALUE"""),"Szegedi Tudományegyetem Juhász Gyula Gyakorló Általános és Alapfokú Művészeti Iskolája, Napközi Otthonos Óvodája")</f>
        <v>Szegedi Tudományegyetem Juhász Gyula Gyakorló Általános és Alapfokú Művészeti Iskolája, Napközi Otthonos Óvodája</v>
      </c>
      <c r="M249" s="6">
        <f ca="1">IF( ISERROR(SUMIF([1]Nevezések!I:I,L249,[1]Nevezések!AD:AD)),0,SUMIF([1]Nevezések!I:I,L249,[1]Nevezések!AD:AD))</f>
        <v>0</v>
      </c>
      <c r="N249" s="6">
        <f ca="1">IF( ISERROR(SUMIF([1]Nevezések!I:I,L249,[1]Nevezések!AE:AE)),0,SUMIF([1]Nevezések!I:I,L249,[1]Nevezések!AE:AE))</f>
        <v>0</v>
      </c>
      <c r="O249" s="4"/>
      <c r="P249" s="4"/>
      <c r="Q249" s="4"/>
      <c r="R249" s="4"/>
      <c r="S249" s="4"/>
      <c r="T249" s="4"/>
    </row>
    <row r="250" spans="1:20" x14ac:dyDescent="0.3">
      <c r="A250" s="2" t="str">
        <f t="shared" si="5"/>
        <v/>
      </c>
      <c r="L250" s="4" t="str">
        <f ca="1">IFERROR(__xludf.DUMMYFUNCTION("""COMPUTED_VALUE"""),"Budapest XIII. Kerületi Ady Endre Gimnázium")</f>
        <v>Budapest XIII. Kerületi Ady Endre Gimnázium</v>
      </c>
      <c r="M250" s="6">
        <f ca="1">IF( ISERROR(SUMIF([1]Nevezések!I:I,L250,[1]Nevezések!AD:AD)),0,SUMIF([1]Nevezések!I:I,L250,[1]Nevezések!AD:AD))</f>
        <v>0</v>
      </c>
      <c r="N250" s="6">
        <f ca="1">IF( ISERROR(SUMIF([1]Nevezések!I:I,L250,[1]Nevezések!AE:AE)),0,SUMIF([1]Nevezések!I:I,L250,[1]Nevezések!AE:AE))</f>
        <v>0</v>
      </c>
      <c r="O250" s="4"/>
      <c r="P250" s="4"/>
      <c r="Q250" s="4"/>
      <c r="R250" s="4"/>
      <c r="S250" s="4"/>
      <c r="T250" s="4"/>
    </row>
    <row r="251" spans="1:20" x14ac:dyDescent="0.3">
      <c r="A251" s="2" t="str">
        <f t="shared" si="5"/>
        <v/>
      </c>
      <c r="L251" s="4" t="str">
        <f ca="1">IFERROR(__xludf.DUMMYFUNCTION("""COMPUTED_VALUE"""),"Szombathelyi Váci Mihály Általános Iskola és Alapfokú Művészeti Iskola")</f>
        <v>Szombathelyi Váci Mihály Általános Iskola és Alapfokú Művészeti Iskola</v>
      </c>
      <c r="M251" s="6">
        <f ca="1">IF( ISERROR(SUMIF([1]Nevezések!I:I,L251,[1]Nevezések!AD:AD)),0,SUMIF([1]Nevezések!I:I,L251,[1]Nevezések!AD:AD))</f>
        <v>0</v>
      </c>
      <c r="N251" s="6">
        <f ca="1">IF( ISERROR(SUMIF([1]Nevezések!I:I,L251,[1]Nevezések!AE:AE)),0,SUMIF([1]Nevezések!I:I,L251,[1]Nevezések!AE:AE))</f>
        <v>0</v>
      </c>
      <c r="O251" s="4"/>
      <c r="P251" s="4"/>
      <c r="Q251" s="4"/>
      <c r="R251" s="4"/>
      <c r="S251" s="4"/>
      <c r="T251" s="4"/>
    </row>
    <row r="252" spans="1:20" x14ac:dyDescent="0.3">
      <c r="A252" s="2" t="str">
        <f t="shared" si="5"/>
        <v/>
      </c>
      <c r="L252" s="4" t="str">
        <f ca="1">IFERROR(__xludf.DUMMYFUNCTION("""COMPUTED_VALUE"""),"Premontrei Női Kanonokrend")</f>
        <v>Premontrei Női Kanonokrend</v>
      </c>
      <c r="M252" s="6">
        <f ca="1">IF( ISERROR(SUMIF([1]Nevezések!I:I,L252,[1]Nevezések!AD:AD)),0,SUMIF([1]Nevezések!I:I,L252,[1]Nevezések!AD:AD))</f>
        <v>6</v>
      </c>
      <c r="N252" s="6">
        <f ca="1">IF( ISERROR(SUMIF([1]Nevezések!I:I,L252,[1]Nevezések!AE:AE)),0,SUMIF([1]Nevezések!I:I,L252,[1]Nevezések!AE:AE))</f>
        <v>0</v>
      </c>
      <c r="O252" s="4"/>
      <c r="P252" s="4"/>
      <c r="Q252" s="4"/>
      <c r="R252" s="4"/>
      <c r="S252" s="4"/>
      <c r="T252" s="4"/>
    </row>
    <row r="253" spans="1:20" x14ac:dyDescent="0.3">
      <c r="A253" s="2" t="str">
        <f t="shared" si="5"/>
        <v/>
      </c>
      <c r="L253" s="4" t="str">
        <f ca="1">IFERROR(__xludf.DUMMYFUNCTION("""COMPUTED_VALUE"""),"Alsóerdősori Bárdos Lajos Általános Iskola és Gimnázium")</f>
        <v>Alsóerdősori Bárdos Lajos Általános Iskola és Gimnázium</v>
      </c>
      <c r="M253" s="6">
        <f ca="1">IF( ISERROR(SUMIF([1]Nevezések!I:I,L253,[1]Nevezések!AD:AD)),0,SUMIF([1]Nevezések!I:I,L253,[1]Nevezések!AD:AD))</f>
        <v>0</v>
      </c>
      <c r="N253" s="6">
        <f ca="1">IF( ISERROR(SUMIF([1]Nevezések!I:I,L253,[1]Nevezések!AE:AE)),0,SUMIF([1]Nevezések!I:I,L253,[1]Nevezések!AE:AE))</f>
        <v>0</v>
      </c>
      <c r="O253" s="4"/>
      <c r="P253" s="4"/>
      <c r="Q253" s="4"/>
      <c r="R253" s="4"/>
      <c r="S253" s="4"/>
      <c r="T253" s="4"/>
    </row>
    <row r="254" spans="1:20" x14ac:dyDescent="0.3">
      <c r="A254" s="2" t="str">
        <f t="shared" si="5"/>
        <v/>
      </c>
      <c r="L254" s="4" t="str">
        <f ca="1">IFERROR(__xludf.DUMMYFUNCTION("""COMPUTED_VALUE"""),"Érdi Gárdonyi Géza Általános Iskola és Gimnázium")</f>
        <v>Érdi Gárdonyi Géza Általános Iskola és Gimnázium</v>
      </c>
      <c r="M254" s="6">
        <f ca="1">IF( ISERROR(SUMIF([1]Nevezések!I:I,L254,[1]Nevezések!AD:AD)),0,SUMIF([1]Nevezések!I:I,L254,[1]Nevezések!AD:AD))</f>
        <v>0</v>
      </c>
      <c r="N254" s="6">
        <f ca="1">IF( ISERROR(SUMIF([1]Nevezések!I:I,L254,[1]Nevezések!AE:AE)),0,SUMIF([1]Nevezések!I:I,L254,[1]Nevezések!AE:AE))</f>
        <v>0</v>
      </c>
      <c r="O254" s="4"/>
      <c r="P254" s="4"/>
      <c r="Q254" s="4"/>
      <c r="R254" s="4"/>
      <c r="S254" s="4"/>
      <c r="T254" s="4"/>
    </row>
    <row r="255" spans="1:20" x14ac:dyDescent="0.3">
      <c r="A255" s="2" t="str">
        <f t="shared" si="5"/>
        <v/>
      </c>
      <c r="L255" s="4" t="str">
        <f ca="1">IFERROR(__xludf.DUMMYFUNCTION("""COMPUTED_VALUE"""),"Székesfehérvári Kossuth Lajos Általános Iskola")</f>
        <v>Székesfehérvári Kossuth Lajos Általános Iskola</v>
      </c>
      <c r="M255" s="6">
        <f ca="1">IF( ISERROR(SUMIF([1]Nevezések!I:I,L255,[1]Nevezések!AD:AD)),0,SUMIF([1]Nevezések!I:I,L255,[1]Nevezések!AD:AD))</f>
        <v>2</v>
      </c>
      <c r="N255" s="6">
        <f ca="1">IF( ISERROR(SUMIF([1]Nevezések!I:I,L255,[1]Nevezések!AE:AE)),0,SUMIF([1]Nevezések!I:I,L255,[1]Nevezések!AE:AE))</f>
        <v>0</v>
      </c>
      <c r="O255" s="4"/>
      <c r="P255" s="4"/>
      <c r="Q255" s="4"/>
      <c r="R255" s="4"/>
      <c r="S255" s="4"/>
      <c r="T255" s="4"/>
    </row>
    <row r="256" spans="1:20" x14ac:dyDescent="0.3">
      <c r="A256" s="2" t="str">
        <f t="shared" si="5"/>
        <v/>
      </c>
      <c r="L256" s="4" t="str">
        <f ca="1">IFERROR(__xludf.DUMMYFUNCTION("""COMPUTED_VALUE"""),"Dunaújvárosi SZC Dunaferr Technikum és Szakképző Iskola Apáczai Csere János utcai telephelye")</f>
        <v>Dunaújvárosi SZC Dunaferr Technikum és Szakképző Iskola Apáczai Csere János utcai telephelye</v>
      </c>
      <c r="M256" s="6">
        <f ca="1">IF( ISERROR(SUMIF([1]Nevezések!I:I,L256,[1]Nevezések!AD:AD)),0,SUMIF([1]Nevezések!I:I,L256,[1]Nevezések!AD:AD))</f>
        <v>0</v>
      </c>
      <c r="N256" s="6">
        <f ca="1">IF( ISERROR(SUMIF([1]Nevezések!I:I,L256,[1]Nevezések!AE:AE)),0,SUMIF([1]Nevezések!I:I,L256,[1]Nevezések!AE:AE))</f>
        <v>0</v>
      </c>
      <c r="O256" s="4"/>
      <c r="P256" s="4"/>
      <c r="Q256" s="4"/>
      <c r="R256" s="4"/>
      <c r="S256" s="4"/>
      <c r="T256" s="4"/>
    </row>
    <row r="257" spans="1:20" x14ac:dyDescent="0.3">
      <c r="A257" s="2" t="str">
        <f t="shared" si="5"/>
        <v/>
      </c>
      <c r="L257" s="4" t="str">
        <f ca="1">IFERROR(__xludf.DUMMYFUNCTION("""COMPUTED_VALUE"""),"Óbudai Waldorf Általános Iskola, Gimnázium és Alapfokú Művészeti Iskola")</f>
        <v>Óbudai Waldorf Általános Iskola, Gimnázium és Alapfokú Művészeti Iskola</v>
      </c>
      <c r="M257" s="6">
        <f ca="1">IF( ISERROR(SUMIF([1]Nevezések!I:I,L257,[1]Nevezések!AD:AD)),0,SUMIF([1]Nevezések!I:I,L257,[1]Nevezések!AD:AD))</f>
        <v>0</v>
      </c>
      <c r="N257" s="6">
        <f ca="1">IF( ISERROR(SUMIF([1]Nevezések!I:I,L257,[1]Nevezések!AE:AE)),0,SUMIF([1]Nevezések!I:I,L257,[1]Nevezések!AE:AE))</f>
        <v>0</v>
      </c>
      <c r="O257" s="4"/>
      <c r="P257" s="4"/>
      <c r="Q257" s="4"/>
      <c r="R257" s="4"/>
      <c r="S257" s="4"/>
      <c r="T257" s="4"/>
    </row>
    <row r="258" spans="1:20" x14ac:dyDescent="0.3">
      <c r="A258" s="2" t="str">
        <f t="shared" si="5"/>
        <v/>
      </c>
      <c r="L258" s="4" t="str">
        <f ca="1">IFERROR(__xludf.DUMMYFUNCTION("""COMPUTED_VALUE"""),"Dunaújvárosi SZC Rudas Közgazdasági Technikum és Kollégium")</f>
        <v>Dunaújvárosi SZC Rudas Közgazdasági Technikum és Kollégium</v>
      </c>
      <c r="M258" s="6">
        <f ca="1">IF( ISERROR(SUMIF([1]Nevezések!I:I,L258,[1]Nevezések!AD:AD)),0,SUMIF([1]Nevezések!I:I,L258,[1]Nevezések!AD:AD))</f>
        <v>0</v>
      </c>
      <c r="N258" s="6">
        <f ca="1">IF( ISERROR(SUMIF([1]Nevezések!I:I,L258,[1]Nevezések!AE:AE)),0,SUMIF([1]Nevezések!I:I,L258,[1]Nevezések!AE:AE))</f>
        <v>0</v>
      </c>
      <c r="O258" s="4"/>
      <c r="P258" s="4"/>
      <c r="Q258" s="4"/>
      <c r="R258" s="4"/>
      <c r="S258" s="4"/>
      <c r="T258" s="4"/>
    </row>
    <row r="259" spans="1:20" x14ac:dyDescent="0.3">
      <c r="A259" s="2" t="str">
        <f t="shared" ref="A259:A305" si="6">IF(B259&lt;&gt;"",IF(C258=C259,A258,A258+1),"")</f>
        <v/>
      </c>
      <c r="L259" s="4" t="str">
        <f ca="1">IFERROR(__xludf.DUMMYFUNCTION("""COMPUTED_VALUE"""),"Szent Orsolya Római Katolikus Gimnázium, Általános Iskola és Óvoda-Bölcsőde")</f>
        <v>Szent Orsolya Római Katolikus Gimnázium, Általános Iskola és Óvoda-Bölcsőde</v>
      </c>
      <c r="M259" s="6">
        <f ca="1">IF( ISERROR(SUMIF([1]Nevezések!I:I,L259,[1]Nevezések!AD:AD)),0,SUMIF([1]Nevezések!I:I,L259,[1]Nevezések!AD:AD))</f>
        <v>1</v>
      </c>
      <c r="N259" s="6">
        <f ca="1">IF( ISERROR(SUMIF([1]Nevezések!I:I,L259,[1]Nevezések!AE:AE)),0,SUMIF([1]Nevezések!I:I,L259,[1]Nevezések!AE:AE))</f>
        <v>0</v>
      </c>
      <c r="O259" s="4"/>
      <c r="P259" s="4"/>
      <c r="Q259" s="4"/>
      <c r="R259" s="4"/>
      <c r="S259" s="4"/>
      <c r="T259" s="4"/>
    </row>
    <row r="260" spans="1:20" x14ac:dyDescent="0.3">
      <c r="A260" s="2" t="str">
        <f t="shared" si="6"/>
        <v/>
      </c>
      <c r="L260" s="4" t="str">
        <f ca="1">IFERROR(__xludf.DUMMYFUNCTION("""COMPUTED_VALUE"""),"BME által alapított Két Tanítási Nyelvű Gimnázium")</f>
        <v>BME által alapított Két Tanítási Nyelvű Gimnázium</v>
      </c>
      <c r="M260" s="6">
        <f ca="1">IF( ISERROR(SUMIF([1]Nevezések!I:I,L260,[1]Nevezések!AD:AD)),0,SUMIF([1]Nevezések!I:I,L260,[1]Nevezések!AD:AD))</f>
        <v>0</v>
      </c>
      <c r="N260" s="6">
        <f ca="1">IF( ISERROR(SUMIF([1]Nevezések!I:I,L260,[1]Nevezések!AE:AE)),0,SUMIF([1]Nevezések!I:I,L260,[1]Nevezések!AE:AE))</f>
        <v>0</v>
      </c>
      <c r="O260" s="4"/>
      <c r="P260" s="4"/>
      <c r="Q260" s="4"/>
      <c r="R260" s="4"/>
      <c r="S260" s="4"/>
      <c r="T260" s="4"/>
    </row>
    <row r="261" spans="1:20" x14ac:dyDescent="0.3">
      <c r="A261" s="2" t="str">
        <f t="shared" si="6"/>
        <v/>
      </c>
      <c r="L261" s="4" t="str">
        <f ca="1">IFERROR(__xludf.DUMMYFUNCTION("""COMPUTED_VALUE"""),"Budapest VI. Kerületi Szinyei Merse Pál Gimnázium")</f>
        <v>Budapest VI. Kerületi Szinyei Merse Pál Gimnázium</v>
      </c>
      <c r="M261" s="6">
        <f ca="1">IF( ISERROR(SUMIF([1]Nevezések!I:I,L261,[1]Nevezések!AD:AD)),0,SUMIF([1]Nevezések!I:I,L261,[1]Nevezések!AD:AD))</f>
        <v>0</v>
      </c>
      <c r="N261" s="6">
        <f ca="1">IF( ISERROR(SUMIF([1]Nevezések!I:I,L261,[1]Nevezések!AE:AE)),0,SUMIF([1]Nevezések!I:I,L261,[1]Nevezések!AE:AE))</f>
        <v>0</v>
      </c>
      <c r="O261" s="4"/>
      <c r="P261" s="4"/>
      <c r="Q261" s="4"/>
      <c r="R261" s="4"/>
      <c r="S261" s="4"/>
      <c r="T261" s="4"/>
    </row>
    <row r="262" spans="1:20" x14ac:dyDescent="0.3">
      <c r="A262" s="2" t="str">
        <f t="shared" si="6"/>
        <v/>
      </c>
      <c r="L262" s="4" t="str">
        <f ca="1">IFERROR(__xludf.DUMMYFUNCTION("""COMPUTED_VALUE"""),"Debreceni SZC Mechwart András Gépipari és Informatikai Technikum")</f>
        <v>Debreceni SZC Mechwart András Gépipari és Informatikai Technikum</v>
      </c>
      <c r="M262" s="6">
        <f ca="1">IF( ISERROR(SUMIF([1]Nevezések!I:I,L262,[1]Nevezések!AD:AD)),0,SUMIF([1]Nevezések!I:I,L262,[1]Nevezések!AD:AD))</f>
        <v>0</v>
      </c>
      <c r="N262" s="6">
        <f ca="1">IF( ISERROR(SUMIF([1]Nevezések!I:I,L262,[1]Nevezések!AE:AE)),0,SUMIF([1]Nevezések!I:I,L262,[1]Nevezések!AE:AE))</f>
        <v>0</v>
      </c>
      <c r="O262" s="4"/>
      <c r="P262" s="4"/>
      <c r="Q262" s="4"/>
      <c r="R262" s="4"/>
      <c r="S262" s="4"/>
      <c r="T262" s="4"/>
    </row>
    <row r="263" spans="1:20" x14ac:dyDescent="0.3">
      <c r="A263" s="2" t="str">
        <f t="shared" si="6"/>
        <v/>
      </c>
      <c r="L263" s="4" t="str">
        <f ca="1">IFERROR(__xludf.DUMMYFUNCTION("""COMPUTED_VALUE"""),"Baptista Szeretetszolgálat EJSZ Széchenyi István Gimnáziuma és Technikuma")</f>
        <v>Baptista Szeretetszolgálat EJSZ Széchenyi István Gimnáziuma és Technikuma</v>
      </c>
      <c r="M263" s="6">
        <f ca="1">IF( ISERROR(SUMIF([1]Nevezések!I:I,L263,[1]Nevezések!AD:AD)),0,SUMIF([1]Nevezések!I:I,L263,[1]Nevezések!AD:AD))</f>
        <v>0</v>
      </c>
      <c r="N263" s="6">
        <f ca="1">IF( ISERROR(SUMIF([1]Nevezések!I:I,L263,[1]Nevezések!AE:AE)),0,SUMIF([1]Nevezések!I:I,L263,[1]Nevezések!AE:AE))</f>
        <v>0</v>
      </c>
      <c r="O263" s="4"/>
      <c r="P263" s="4"/>
      <c r="Q263" s="4"/>
      <c r="R263" s="4"/>
      <c r="S263" s="4"/>
      <c r="T263" s="4"/>
    </row>
    <row r="264" spans="1:20" x14ac:dyDescent="0.3">
      <c r="A264" s="2" t="str">
        <f t="shared" si="6"/>
        <v/>
      </c>
      <c r="L264" s="4" t="str">
        <f ca="1">IFERROR(__xludf.DUMMYFUNCTION("""COMPUTED_VALUE"""),"Ferences Gimnázium")</f>
        <v>Ferences Gimnázium</v>
      </c>
      <c r="M264" s="6">
        <f ca="1">IF( ISERROR(SUMIF([1]Nevezések!I:I,L264,[1]Nevezések!AD:AD)),0,SUMIF([1]Nevezések!I:I,L264,[1]Nevezések!AD:AD))</f>
        <v>0</v>
      </c>
      <c r="N264" s="6">
        <f ca="1">IF( ISERROR(SUMIF([1]Nevezések!I:I,L264,[1]Nevezések!AE:AE)),0,SUMIF([1]Nevezések!I:I,L264,[1]Nevezések!AE:AE))</f>
        <v>0</v>
      </c>
      <c r="O264" s="4"/>
      <c r="P264" s="4"/>
      <c r="Q264" s="4"/>
      <c r="R264" s="4"/>
      <c r="S264" s="4"/>
      <c r="T264" s="4"/>
    </row>
    <row r="265" spans="1:20" x14ac:dyDescent="0.3">
      <c r="A265" s="2" t="str">
        <f t="shared" si="6"/>
        <v/>
      </c>
      <c r="L265" s="4" t="str">
        <f ca="1">IFERROR(__xludf.DUMMYFUNCTION("""COMPUTED_VALUE"""),"Verseghy Ferenc Gimnázium")</f>
        <v>Verseghy Ferenc Gimnázium</v>
      </c>
      <c r="M265" s="6">
        <f ca="1">IF( ISERROR(SUMIF([1]Nevezések!I:I,L265,[1]Nevezések!AD:AD)),0,SUMIF([1]Nevezések!I:I,L265,[1]Nevezések!AD:AD))</f>
        <v>0</v>
      </c>
      <c r="N265" s="6">
        <f ca="1">IF( ISERROR(SUMIF([1]Nevezések!I:I,L265,[1]Nevezések!AE:AE)),0,SUMIF([1]Nevezések!I:I,L265,[1]Nevezések!AE:AE))</f>
        <v>1</v>
      </c>
      <c r="O265" s="4"/>
      <c r="P265" s="4"/>
      <c r="Q265" s="4"/>
      <c r="R265" s="4"/>
      <c r="S265" s="4"/>
      <c r="T265" s="4"/>
    </row>
    <row r="266" spans="1:20" x14ac:dyDescent="0.3">
      <c r="A266" s="2" t="str">
        <f t="shared" si="6"/>
        <v/>
      </c>
      <c r="L266" s="4" t="str">
        <f ca="1">IFERROR(__xludf.DUMMYFUNCTION("""COMPUTED_VALUE"""),"Baár-Madas Református Gimnázium, Általános Iskola és Kollégium")</f>
        <v>Baár-Madas Református Gimnázium, Általános Iskola és Kollégium</v>
      </c>
      <c r="M266" s="6">
        <f ca="1">IF( ISERROR(SUMIF([1]Nevezések!I:I,L266,[1]Nevezések!AD:AD)),0,SUMIF([1]Nevezések!I:I,L266,[1]Nevezések!AD:AD))</f>
        <v>0</v>
      </c>
      <c r="N266" s="6">
        <f ca="1">IF( ISERROR(SUMIF([1]Nevezések!I:I,L266,[1]Nevezések!AE:AE)),0,SUMIF([1]Nevezések!I:I,L266,[1]Nevezések!AE:AE))</f>
        <v>0</v>
      </c>
      <c r="O266" s="4"/>
      <c r="P266" s="4"/>
      <c r="Q266" s="4"/>
      <c r="R266" s="4"/>
      <c r="S266" s="4"/>
      <c r="T266" s="4"/>
    </row>
    <row r="267" spans="1:20" x14ac:dyDescent="0.3">
      <c r="A267" s="2" t="str">
        <f t="shared" si="6"/>
        <v/>
      </c>
      <c r="L267" s="4" t="str">
        <f ca="1">IFERROR(__xludf.DUMMYFUNCTION("""COMPUTED_VALUE"""),"Prohászka Ottokár Orsolyita Gimnázium, Általános Iskola és Óvoda")</f>
        <v>Prohászka Ottokár Orsolyita Gimnázium, Általános Iskola és Óvoda</v>
      </c>
      <c r="M267" s="6">
        <f ca="1">IF( ISERROR(SUMIF([1]Nevezések!I:I,L267,[1]Nevezések!AD:AD)),0,SUMIF([1]Nevezések!I:I,L267,[1]Nevezések!AD:AD))</f>
        <v>0</v>
      </c>
      <c r="N267" s="6">
        <f ca="1">IF( ISERROR(SUMIF([1]Nevezések!I:I,L267,[1]Nevezések!AE:AE)),0,SUMIF([1]Nevezések!I:I,L267,[1]Nevezések!AE:AE))</f>
        <v>0</v>
      </c>
      <c r="O267" s="4"/>
      <c r="P267" s="4"/>
      <c r="Q267" s="4"/>
      <c r="R267" s="4"/>
      <c r="S267" s="4"/>
      <c r="T267" s="4"/>
    </row>
    <row r="268" spans="1:20" x14ac:dyDescent="0.3">
      <c r="A268" s="2" t="str">
        <f t="shared" si="6"/>
        <v/>
      </c>
      <c r="L268" s="4" t="str">
        <f ca="1">IFERROR(__xludf.DUMMYFUNCTION("""COMPUTED_VALUE"""),"Váci SZC Boronkay György Műszaki Technikum és Gimnázium")</f>
        <v>Váci SZC Boronkay György Műszaki Technikum és Gimnázium</v>
      </c>
      <c r="M268" s="6">
        <f ca="1">IF( ISERROR(SUMIF([1]Nevezések!I:I,L268,[1]Nevezések!AD:AD)),0,SUMIF([1]Nevezések!I:I,L268,[1]Nevezések!AD:AD))</f>
        <v>0</v>
      </c>
      <c r="N268" s="6">
        <f ca="1">IF( ISERROR(SUMIF([1]Nevezések!I:I,L268,[1]Nevezések!AE:AE)),0,SUMIF([1]Nevezések!I:I,L268,[1]Nevezések!AE:AE))</f>
        <v>2</v>
      </c>
      <c r="O268" s="4"/>
      <c r="P268" s="4"/>
      <c r="Q268" s="4"/>
      <c r="R268" s="4"/>
      <c r="S268" s="4"/>
      <c r="T268" s="4"/>
    </row>
    <row r="269" spans="1:20" x14ac:dyDescent="0.3">
      <c r="A269" s="2" t="str">
        <f t="shared" si="6"/>
        <v/>
      </c>
      <c r="L269" s="4" t="str">
        <f ca="1">IFERROR(__xludf.DUMMYFUNCTION("""COMPUTED_VALUE"""),"Kispesti Károlyi Mihály Magyar-Spanyol Tannyelvű Gimnázium")</f>
        <v>Kispesti Károlyi Mihály Magyar-Spanyol Tannyelvű Gimnázium</v>
      </c>
      <c r="M269" s="6">
        <f ca="1">IF( ISERROR(SUMIF([1]Nevezések!I:I,L269,[1]Nevezések!AD:AD)),0,SUMIF([1]Nevezések!I:I,L269,[1]Nevezések!AD:AD))</f>
        <v>0</v>
      </c>
      <c r="N269" s="6">
        <f ca="1">IF( ISERROR(SUMIF([1]Nevezések!I:I,L269,[1]Nevezések!AE:AE)),0,SUMIF([1]Nevezések!I:I,L269,[1]Nevezések!AE:AE))</f>
        <v>0</v>
      </c>
      <c r="O269" s="4"/>
      <c r="P269" s="4"/>
      <c r="Q269" s="4"/>
      <c r="R269" s="4"/>
      <c r="S269" s="4"/>
      <c r="T269" s="4"/>
    </row>
    <row r="270" spans="1:20" x14ac:dyDescent="0.3">
      <c r="A270" s="2" t="str">
        <f t="shared" si="6"/>
        <v/>
      </c>
      <c r="L270" s="4" t="str">
        <f ca="1">IFERROR(__xludf.DUMMYFUNCTION("""COMPUTED_VALUE"""),"Ceglédi Kossuth Lajos Gimnázium")</f>
        <v>Ceglédi Kossuth Lajos Gimnázium</v>
      </c>
      <c r="M270" s="6">
        <f ca="1">IF( ISERROR(SUMIF([1]Nevezések!I:I,L270,[1]Nevezések!AD:AD)),0,SUMIF([1]Nevezések!I:I,L270,[1]Nevezések!AD:AD))</f>
        <v>0</v>
      </c>
      <c r="N270" s="6">
        <f ca="1">IF( ISERROR(SUMIF([1]Nevezések!I:I,L270,[1]Nevezések!AE:AE)),0,SUMIF([1]Nevezések!I:I,L270,[1]Nevezések!AE:AE))</f>
        <v>0</v>
      </c>
      <c r="O270" s="4"/>
      <c r="P270" s="4"/>
      <c r="Q270" s="4"/>
      <c r="R270" s="4"/>
      <c r="S270" s="4"/>
      <c r="T270" s="4"/>
    </row>
    <row r="271" spans="1:20" x14ac:dyDescent="0.3">
      <c r="A271" s="2" t="str">
        <f t="shared" si="6"/>
        <v/>
      </c>
      <c r="L271" s="4" t="str">
        <f ca="1">IFERROR(__xludf.DUMMYFUNCTION("""COMPUTED_VALUE"""),"Budapest VI. Kerületi Kölcsey Ferenc Gimnázium")</f>
        <v>Budapest VI. Kerületi Kölcsey Ferenc Gimnázium</v>
      </c>
      <c r="M271" s="6">
        <f ca="1">IF( ISERROR(SUMIF([1]Nevezések!I:I,L271,[1]Nevezések!AD:AD)),0,SUMIF([1]Nevezések!I:I,L271,[1]Nevezések!AD:AD))</f>
        <v>0</v>
      </c>
      <c r="N271" s="6">
        <f ca="1">IF( ISERROR(SUMIF([1]Nevezések!I:I,L271,[1]Nevezések!AE:AE)),0,SUMIF([1]Nevezések!I:I,L271,[1]Nevezések!AE:AE))</f>
        <v>1</v>
      </c>
      <c r="O271" s="4"/>
      <c r="P271" s="4"/>
      <c r="Q271" s="4"/>
      <c r="R271" s="4"/>
      <c r="S271" s="4"/>
      <c r="T271" s="4"/>
    </row>
    <row r="272" spans="1:20" x14ac:dyDescent="0.3">
      <c r="A272" s="2" t="str">
        <f t="shared" si="6"/>
        <v/>
      </c>
      <c r="L272" s="4" t="str">
        <f ca="1">IFERROR(__xludf.DUMMYFUNCTION("""COMPUTED_VALUE"""),"Békéscsabai SZC Nemes Tihamér Technikum és Kollégium")</f>
        <v>Békéscsabai SZC Nemes Tihamér Technikum és Kollégium</v>
      </c>
      <c r="M272" s="6">
        <f ca="1">IF( ISERROR(SUMIF([1]Nevezések!I:I,L272,[1]Nevezések!AD:AD)),0,SUMIF([1]Nevezések!I:I,L272,[1]Nevezések!AD:AD))</f>
        <v>0</v>
      </c>
      <c r="N272" s="6">
        <f ca="1">IF( ISERROR(SUMIF([1]Nevezések!I:I,L272,[1]Nevezések!AE:AE)),0,SUMIF([1]Nevezések!I:I,L272,[1]Nevezések!AE:AE))</f>
        <v>4</v>
      </c>
      <c r="O272" s="4"/>
      <c r="P272" s="4"/>
      <c r="Q272" s="4"/>
      <c r="R272" s="4"/>
      <c r="S272" s="4"/>
      <c r="T272" s="4"/>
    </row>
    <row r="273" spans="1:20" x14ac:dyDescent="0.3">
      <c r="A273" s="2" t="str">
        <f t="shared" si="6"/>
        <v/>
      </c>
      <c r="L273" s="4" t="str">
        <f ca="1">IFERROR(__xludf.DUMMYFUNCTION("""COMPUTED_VALUE"""),"Szegedi SZC Tóth János Mórahalmi Szakképző Iskola és Szilágyi Mihály Kollégium")</f>
        <v>Szegedi SZC Tóth János Mórahalmi Szakképző Iskola és Szilágyi Mihály Kollégium</v>
      </c>
      <c r="M273" s="6">
        <f ca="1">IF( ISERROR(SUMIF([1]Nevezések!I:I,L273,[1]Nevezések!AD:AD)),0,SUMIF([1]Nevezések!I:I,L273,[1]Nevezések!AD:AD))</f>
        <v>0</v>
      </c>
      <c r="N273" s="6">
        <f ca="1">IF( ISERROR(SUMIF([1]Nevezések!I:I,L273,[1]Nevezések!AE:AE)),0,SUMIF([1]Nevezések!I:I,L273,[1]Nevezések!AE:AE))</f>
        <v>0</v>
      </c>
      <c r="O273" s="4"/>
      <c r="P273" s="4"/>
      <c r="Q273" s="4"/>
      <c r="R273" s="4"/>
      <c r="S273" s="4"/>
      <c r="T273" s="4"/>
    </row>
    <row r="274" spans="1:20" x14ac:dyDescent="0.3">
      <c r="A274" s="2" t="str">
        <f t="shared" si="6"/>
        <v/>
      </c>
      <c r="L274" s="4" t="str">
        <f ca="1">IFERROR(__xludf.DUMMYFUNCTION("""COMPUTED_VALUE"""),"Hajdúböszörményi Bocskai István Gimnázium")</f>
        <v>Hajdúböszörményi Bocskai István Gimnázium</v>
      </c>
      <c r="M274" s="6">
        <f ca="1">IF( ISERROR(SUMIF([1]Nevezések!I:I,L274,[1]Nevezések!AD:AD)),0,SUMIF([1]Nevezések!I:I,L274,[1]Nevezések!AD:AD))</f>
        <v>0</v>
      </c>
      <c r="N274" s="6">
        <f ca="1">IF( ISERROR(SUMIF([1]Nevezések!I:I,L274,[1]Nevezések!AE:AE)),0,SUMIF([1]Nevezések!I:I,L274,[1]Nevezések!AE:AE))</f>
        <v>0</v>
      </c>
      <c r="O274" s="4"/>
      <c r="P274" s="4"/>
      <c r="Q274" s="4"/>
      <c r="R274" s="4"/>
      <c r="S274" s="4"/>
      <c r="T274" s="4"/>
    </row>
    <row r="275" spans="1:20" x14ac:dyDescent="0.3">
      <c r="A275" s="2" t="str">
        <f t="shared" si="6"/>
        <v/>
      </c>
      <c r="L275" s="4" t="str">
        <f ca="1">IFERROR(__xludf.DUMMYFUNCTION("""COMPUTED_VALUE"""),"Sárospataki Református Kollégium Gimnáziuma, Általános Iskolája és Diákotthona")</f>
        <v>Sárospataki Református Kollégium Gimnáziuma, Általános Iskolája és Diákotthona</v>
      </c>
      <c r="M275" s="6">
        <f ca="1">IF( ISERROR(SUMIF([1]Nevezések!I:I,L275,[1]Nevezések!AD:AD)),0,SUMIF([1]Nevezések!I:I,L275,[1]Nevezések!AD:AD))</f>
        <v>0</v>
      </c>
      <c r="N275" s="6">
        <f ca="1">IF( ISERROR(SUMIF([1]Nevezések!I:I,L275,[1]Nevezések!AE:AE)),0,SUMIF([1]Nevezések!I:I,L275,[1]Nevezések!AE:AE))</f>
        <v>0</v>
      </c>
      <c r="O275" s="4"/>
      <c r="P275" s="4"/>
      <c r="Q275" s="4"/>
      <c r="R275" s="4"/>
      <c r="S275" s="4"/>
      <c r="T275" s="4"/>
    </row>
    <row r="276" spans="1:20" x14ac:dyDescent="0.3">
      <c r="A276" s="2" t="str">
        <f t="shared" si="6"/>
        <v/>
      </c>
      <c r="L276" s="4" t="str">
        <f ca="1">IFERROR(__xludf.DUMMYFUNCTION("""COMPUTED_VALUE"""),"Gyulai Római Katolikus Gimnázium, Általános Iskola, Óvoda és Kollégium")</f>
        <v>Gyulai Római Katolikus Gimnázium, Általános Iskola, Óvoda és Kollégium</v>
      </c>
      <c r="M276" s="6">
        <f ca="1">IF( ISERROR(SUMIF([1]Nevezések!I:I,L276,[1]Nevezések!AD:AD)),0,SUMIF([1]Nevezések!I:I,L276,[1]Nevezések!AD:AD))</f>
        <v>0</v>
      </c>
      <c r="N276" s="6">
        <f ca="1">IF( ISERROR(SUMIF([1]Nevezések!I:I,L276,[1]Nevezések!AE:AE)),0,SUMIF([1]Nevezések!I:I,L276,[1]Nevezések!AE:AE))</f>
        <v>0</v>
      </c>
      <c r="O276" s="4"/>
      <c r="P276" s="4"/>
      <c r="Q276" s="4"/>
      <c r="R276" s="4"/>
      <c r="S276" s="4"/>
      <c r="T276" s="4"/>
    </row>
    <row r="277" spans="1:20" x14ac:dyDescent="0.3">
      <c r="A277" s="2" t="str">
        <f t="shared" si="6"/>
        <v/>
      </c>
      <c r="L277" s="4" t="str">
        <f ca="1">IFERROR(__xludf.DUMMYFUNCTION("""COMPUTED_VALUE"""),"Vas Megyei SZC Savaria Technikum és Kollégium")</f>
        <v>Vas Megyei SZC Savaria Technikum és Kollégium</v>
      </c>
      <c r="M277" s="6">
        <f ca="1">IF( ISERROR(SUMIF([1]Nevezések!I:I,L277,[1]Nevezések!AD:AD)),0,SUMIF([1]Nevezések!I:I,L277,[1]Nevezések!AD:AD))</f>
        <v>0</v>
      </c>
      <c r="N277" s="6">
        <f ca="1">IF( ISERROR(SUMIF([1]Nevezések!I:I,L277,[1]Nevezések!AE:AE)),0,SUMIF([1]Nevezések!I:I,L277,[1]Nevezések!AE:AE))</f>
        <v>0</v>
      </c>
      <c r="O277" s="4"/>
      <c r="P277" s="4"/>
      <c r="Q277" s="4"/>
      <c r="R277" s="4"/>
      <c r="S277" s="4"/>
      <c r="T277" s="4"/>
    </row>
    <row r="278" spans="1:20" x14ac:dyDescent="0.3">
      <c r="A278" s="2" t="str">
        <f t="shared" si="6"/>
        <v/>
      </c>
      <c r="L278" s="4" t="str">
        <f ca="1">IFERROR(__xludf.DUMMYFUNCTION("""COMPUTED_VALUE"""),"Vas Megyei SZC Horváth Boldizsár Közgazdasági és Informatikai Technikum")</f>
        <v>Vas Megyei SZC Horváth Boldizsár Közgazdasági és Informatikai Technikum</v>
      </c>
      <c r="M278" s="6">
        <f ca="1">IF( ISERROR(SUMIF([1]Nevezések!I:I,L278,[1]Nevezések!AD:AD)),0,SUMIF([1]Nevezések!I:I,L278,[1]Nevezések!AD:AD))</f>
        <v>0</v>
      </c>
      <c r="N278" s="6">
        <f ca="1">IF( ISERROR(SUMIF([1]Nevezések!I:I,L278,[1]Nevezések!AE:AE)),0,SUMIF([1]Nevezések!I:I,L278,[1]Nevezések!AE:AE))</f>
        <v>1</v>
      </c>
      <c r="O278" s="4"/>
      <c r="P278" s="4"/>
      <c r="Q278" s="4"/>
      <c r="R278" s="4"/>
      <c r="S278" s="4"/>
      <c r="T278" s="4"/>
    </row>
    <row r="279" spans="1:20" x14ac:dyDescent="0.3">
      <c r="A279" s="2" t="str">
        <f t="shared" si="6"/>
        <v/>
      </c>
      <c r="L279" s="4" t="str">
        <f ca="1">IFERROR(__xludf.DUMMYFUNCTION("""COMPUTED_VALUE"""),"Váci Madách Imre Gimnázium")</f>
        <v>Váci Madách Imre Gimnázium</v>
      </c>
      <c r="M279" s="6">
        <f ca="1">IF( ISERROR(SUMIF([1]Nevezések!I:I,L279,[1]Nevezések!AD:AD)),0,SUMIF([1]Nevezések!I:I,L279,[1]Nevezések!AD:AD))</f>
        <v>0</v>
      </c>
      <c r="N279" s="6">
        <f ca="1">IF( ISERROR(SUMIF([1]Nevezések!I:I,L279,[1]Nevezések!AE:AE)),0,SUMIF([1]Nevezések!I:I,L279,[1]Nevezések!AE:AE))</f>
        <v>0</v>
      </c>
      <c r="O279" s="4"/>
      <c r="P279" s="4"/>
      <c r="Q279" s="4"/>
      <c r="R279" s="4"/>
      <c r="S279" s="4"/>
      <c r="T279" s="4"/>
    </row>
    <row r="280" spans="1:20" x14ac:dyDescent="0.3">
      <c r="A280" s="2" t="str">
        <f t="shared" si="6"/>
        <v/>
      </c>
      <c r="L280" s="4" t="str">
        <f ca="1">IFERROR(__xludf.DUMMYFUNCTION("""COMPUTED_VALUE"""),"Tóth Árpád Gimnázium")</f>
        <v>Tóth Árpád Gimnázium</v>
      </c>
      <c r="M280" s="6">
        <f ca="1">IF( ISERROR(SUMIF([1]Nevezések!I:I,L280,[1]Nevezések!AD:AD)),0,SUMIF([1]Nevezések!I:I,L280,[1]Nevezések!AD:AD))</f>
        <v>0</v>
      </c>
      <c r="N280" s="6">
        <f ca="1">IF( ISERROR(SUMIF([1]Nevezések!I:I,L280,[1]Nevezések!AE:AE)),0,SUMIF([1]Nevezések!I:I,L280,[1]Nevezések!AE:AE))</f>
        <v>0</v>
      </c>
      <c r="O280" s="4"/>
      <c r="P280" s="4"/>
      <c r="Q280" s="4"/>
      <c r="R280" s="4"/>
      <c r="S280" s="4"/>
      <c r="T280" s="4"/>
    </row>
    <row r="281" spans="1:20" x14ac:dyDescent="0.3">
      <c r="A281" s="2" t="str">
        <f t="shared" si="6"/>
        <v/>
      </c>
      <c r="L281" s="4" t="str">
        <f ca="1">IFERROR(__xludf.DUMMYFUNCTION("""COMPUTED_VALUE"""),"Érdi Vörösmarty Mihály Gimnázium")</f>
        <v>Érdi Vörösmarty Mihály Gimnázium</v>
      </c>
      <c r="M281" s="6">
        <f ca="1">IF( ISERROR(SUMIF([1]Nevezések!I:I,L281,[1]Nevezések!AD:AD)),0,SUMIF([1]Nevezések!I:I,L281,[1]Nevezések!AD:AD))</f>
        <v>0</v>
      </c>
      <c r="N281" s="6">
        <f ca="1">IF( ISERROR(SUMIF([1]Nevezések!I:I,L281,[1]Nevezések!AE:AE)),0,SUMIF([1]Nevezések!I:I,L281,[1]Nevezések!AE:AE))</f>
        <v>1</v>
      </c>
      <c r="O281" s="4"/>
      <c r="P281" s="4"/>
      <c r="Q281" s="4"/>
      <c r="R281" s="4"/>
      <c r="S281" s="4"/>
      <c r="T281" s="4"/>
    </row>
    <row r="282" spans="1:20" x14ac:dyDescent="0.3">
      <c r="A282" s="2" t="str">
        <f t="shared" si="6"/>
        <v/>
      </c>
      <c r="L282" s="4" t="str">
        <f ca="1">IFERROR(__xludf.DUMMYFUNCTION("""COMPUTED_VALUE"""),"Dunaújvárosi Egyetem Bánki Donát Technikum")</f>
        <v>Dunaújvárosi Egyetem Bánki Donát Technikum</v>
      </c>
      <c r="M282" s="6">
        <f ca="1">IF( ISERROR(SUMIF([1]Nevezések!I:I,L282,[1]Nevezések!AD:AD)),0,SUMIF([1]Nevezések!I:I,L282,[1]Nevezések!AD:AD))</f>
        <v>0</v>
      </c>
      <c r="N282" s="6">
        <f ca="1">IF( ISERROR(SUMIF([1]Nevezések!I:I,L282,[1]Nevezések!AE:AE)),0,SUMIF([1]Nevezések!I:I,L282,[1]Nevezések!AE:AE))</f>
        <v>0</v>
      </c>
      <c r="O282" s="4"/>
      <c r="P282" s="4"/>
      <c r="Q282" s="4"/>
      <c r="R282" s="4"/>
      <c r="S282" s="4"/>
      <c r="T282" s="4"/>
    </row>
    <row r="283" spans="1:20" x14ac:dyDescent="0.3">
      <c r="A283" s="2" t="str">
        <f t="shared" si="6"/>
        <v/>
      </c>
      <c r="L283" s="4" t="str">
        <f ca="1">IFERROR(__xludf.DUMMYFUNCTION("""COMPUTED_VALUE"""),"Kaposvári SZC Noszlopy Gáspár Közgazdasági Technikum")</f>
        <v>Kaposvári SZC Noszlopy Gáspár Közgazdasági Technikum</v>
      </c>
      <c r="M283" s="6">
        <f ca="1">IF( ISERROR(SUMIF([1]Nevezések!I:I,L283,[1]Nevezések!AD:AD)),0,SUMIF([1]Nevezések!I:I,L283,[1]Nevezések!AD:AD))</f>
        <v>0</v>
      </c>
      <c r="N283" s="6">
        <f ca="1">IF( ISERROR(SUMIF([1]Nevezések!I:I,L283,[1]Nevezések!AE:AE)),0,SUMIF([1]Nevezések!I:I,L283,[1]Nevezések!AE:AE))</f>
        <v>0</v>
      </c>
      <c r="O283" s="4"/>
      <c r="P283" s="4"/>
      <c r="Q283" s="4"/>
      <c r="R283" s="4"/>
      <c r="S283" s="4"/>
      <c r="T283" s="4"/>
    </row>
    <row r="284" spans="1:20" x14ac:dyDescent="0.3">
      <c r="A284" s="2" t="str">
        <f t="shared" si="6"/>
        <v/>
      </c>
      <c r="L284" s="4" t="str">
        <f ca="1">IFERROR(__xludf.DUMMYFUNCTION("""COMPUTED_VALUE"""),"Békéscsabai SZC Vásárhelyi Pál Technikum és Kollégium")</f>
        <v>Békéscsabai SZC Vásárhelyi Pál Technikum és Kollégium</v>
      </c>
      <c r="M284" s="6">
        <f ca="1">IF( ISERROR(SUMIF([1]Nevezések!I:I,L284,[1]Nevezések!AD:AD)),0,SUMIF([1]Nevezések!I:I,L284,[1]Nevezések!AD:AD))</f>
        <v>0</v>
      </c>
      <c r="N284" s="6">
        <f ca="1">IF( ISERROR(SUMIF([1]Nevezések!I:I,L284,[1]Nevezések!AE:AE)),0,SUMIF([1]Nevezések!I:I,L284,[1]Nevezések!AE:AE))</f>
        <v>0</v>
      </c>
      <c r="O284" s="4"/>
      <c r="P284" s="4"/>
      <c r="Q284" s="4"/>
      <c r="R284" s="4"/>
      <c r="S284" s="4"/>
      <c r="T284" s="4"/>
    </row>
    <row r="285" spans="1:20" x14ac:dyDescent="0.3">
      <c r="A285" s="2" t="str">
        <f t="shared" si="6"/>
        <v/>
      </c>
      <c r="L285" s="4" t="str">
        <f ca="1">IFERROR(__xludf.DUMMYFUNCTION("""COMPUTED_VALUE"""),"ELTE Radnóti Miklós Gyakorló Általános Iskola és Gyakorló Gimnázium")</f>
        <v>ELTE Radnóti Miklós Gyakorló Általános Iskola és Gyakorló Gimnázium</v>
      </c>
      <c r="M285" s="6">
        <f ca="1">IF( ISERROR(SUMIF([1]Nevezések!I:I,L285,[1]Nevezések!AD:AD)),0,SUMIF([1]Nevezések!I:I,L285,[1]Nevezések!AD:AD))</f>
        <v>0</v>
      </c>
      <c r="N285" s="6">
        <f ca="1">IF( ISERROR(SUMIF([1]Nevezések!I:I,L285,[1]Nevezések!AE:AE)),0,SUMIF([1]Nevezések!I:I,L285,[1]Nevezések!AE:AE))</f>
        <v>0</v>
      </c>
      <c r="O285" s="4"/>
      <c r="P285" s="4"/>
      <c r="Q285" s="4"/>
      <c r="R285" s="4"/>
      <c r="S285" s="4"/>
      <c r="T285" s="4"/>
    </row>
    <row r="286" spans="1:20" x14ac:dyDescent="0.3">
      <c r="A286" s="2" t="str">
        <f t="shared" si="6"/>
        <v/>
      </c>
      <c r="L286" s="4" t="str">
        <f ca="1">IFERROR(__xludf.DUMMYFUNCTION("""COMPUTED_VALUE"""),"Jurisich Miklós Gimnázium és Kollégium")</f>
        <v>Jurisich Miklós Gimnázium és Kollégium</v>
      </c>
      <c r="M286" s="6">
        <f ca="1">IF( ISERROR(SUMIF([1]Nevezések!I:I,L286,[1]Nevezések!AD:AD)),0,SUMIF([1]Nevezések!I:I,L286,[1]Nevezések!AD:AD))</f>
        <v>0</v>
      </c>
      <c r="N286" s="6">
        <f ca="1">IF( ISERROR(SUMIF([1]Nevezések!I:I,L286,[1]Nevezések!AE:AE)),0,SUMIF([1]Nevezések!I:I,L286,[1]Nevezések!AE:AE))</f>
        <v>1</v>
      </c>
      <c r="O286" s="4"/>
      <c r="P286" s="4"/>
      <c r="Q286" s="4"/>
      <c r="R286" s="4"/>
      <c r="S286" s="4"/>
      <c r="T286" s="4"/>
    </row>
    <row r="287" spans="1:20" x14ac:dyDescent="0.3">
      <c r="A287" s="2" t="str">
        <f t="shared" si="6"/>
        <v/>
      </c>
      <c r="L287" s="4" t="str">
        <f ca="1">IFERROR(__xludf.DUMMYFUNCTION("""COMPUTED_VALUE"""),"Keszthelyi Vajda János Gimnázium")</f>
        <v>Keszthelyi Vajda János Gimnázium</v>
      </c>
      <c r="M287" s="6">
        <f ca="1">IF( ISERROR(SUMIF([1]Nevezések!I:I,L287,[1]Nevezések!AD:AD)),0,SUMIF([1]Nevezések!I:I,L287,[1]Nevezések!AD:AD))</f>
        <v>0</v>
      </c>
      <c r="N287" s="6">
        <f ca="1">IF( ISERROR(SUMIF([1]Nevezések!I:I,L287,[1]Nevezések!AE:AE)),0,SUMIF([1]Nevezések!I:I,L287,[1]Nevezések!AE:AE))</f>
        <v>3</v>
      </c>
      <c r="O287" s="4"/>
      <c r="P287" s="4"/>
      <c r="Q287" s="4"/>
      <c r="R287" s="4"/>
      <c r="S287" s="4"/>
      <c r="T287" s="4"/>
    </row>
    <row r="288" spans="1:20" x14ac:dyDescent="0.3">
      <c r="A288" s="2" t="str">
        <f t="shared" si="6"/>
        <v/>
      </c>
      <c r="L288" s="4" t="str">
        <f ca="1">IFERROR(__xludf.DUMMYFUNCTION("""COMPUTED_VALUE"""),"Korányi Frigyes Görögkatolikus Általános Iskola, Gimnázium és Kollégium")</f>
        <v>Korányi Frigyes Görögkatolikus Általános Iskola, Gimnázium és Kollégium</v>
      </c>
      <c r="M288" s="6">
        <f ca="1">IF( ISERROR(SUMIF([1]Nevezések!I:I,L288,[1]Nevezések!AD:AD)),0,SUMIF([1]Nevezések!I:I,L288,[1]Nevezések!AD:AD))</f>
        <v>0</v>
      </c>
      <c r="N288" s="6">
        <f ca="1">IF( ISERROR(SUMIF([1]Nevezések!I:I,L288,[1]Nevezések!AE:AE)),0,SUMIF([1]Nevezések!I:I,L288,[1]Nevezések!AE:AE))</f>
        <v>0</v>
      </c>
      <c r="O288" s="4"/>
      <c r="P288" s="4"/>
      <c r="Q288" s="4"/>
      <c r="R288" s="4"/>
      <c r="S288" s="4"/>
      <c r="T288" s="4"/>
    </row>
    <row r="289" spans="1:20" x14ac:dyDescent="0.3">
      <c r="A289" s="2" t="str">
        <f t="shared" si="6"/>
        <v/>
      </c>
      <c r="L289" s="4" t="str">
        <f ca="1">IFERROR(__xludf.DUMMYFUNCTION("""COMPUTED_VALUE"""),"Közgazdasági Politechnikum Alternatív Gimnázium")</f>
        <v>Közgazdasági Politechnikum Alternatív Gimnázium</v>
      </c>
      <c r="M289" s="6">
        <f ca="1">IF( ISERROR(SUMIF([1]Nevezések!I:I,L289,[1]Nevezések!AD:AD)),0,SUMIF([1]Nevezések!I:I,L289,[1]Nevezések!AD:AD))</f>
        <v>0</v>
      </c>
      <c r="N289" s="6">
        <f ca="1">IF( ISERROR(SUMIF([1]Nevezések!I:I,L289,[1]Nevezések!AE:AE)),0,SUMIF([1]Nevezések!I:I,L289,[1]Nevezések!AE:AE))</f>
        <v>0</v>
      </c>
      <c r="O289" s="4"/>
      <c r="P289" s="4"/>
      <c r="Q289" s="4"/>
      <c r="R289" s="4"/>
      <c r="S289" s="4"/>
      <c r="T289" s="4"/>
    </row>
    <row r="290" spans="1:20" x14ac:dyDescent="0.3">
      <c r="A290" s="2" t="str">
        <f t="shared" si="6"/>
        <v/>
      </c>
      <c r="L290" s="4" t="str">
        <f ca="1">IFERROR(__xludf.DUMMYFUNCTION("""COMPUTED_VALUE"""),"Szolnoki SZC Baross Gábor Műszaki Technikum és Szakképző Iskola")</f>
        <v>Szolnoki SZC Baross Gábor Műszaki Technikum és Szakképző Iskola</v>
      </c>
      <c r="M290" s="6">
        <f ca="1">IF( ISERROR(SUMIF([1]Nevezések!I:I,L290,[1]Nevezések!AD:AD)),0,SUMIF([1]Nevezések!I:I,L290,[1]Nevezések!AD:AD))</f>
        <v>0</v>
      </c>
      <c r="N290" s="6">
        <f ca="1">IF( ISERROR(SUMIF([1]Nevezések!I:I,L290,[1]Nevezések!AE:AE)),0,SUMIF([1]Nevezések!I:I,L290,[1]Nevezések!AE:AE))</f>
        <v>0</v>
      </c>
      <c r="O290" s="4"/>
      <c r="P290" s="4"/>
      <c r="Q290" s="4"/>
      <c r="R290" s="4"/>
      <c r="S290" s="4"/>
      <c r="T290" s="4"/>
    </row>
    <row r="291" spans="1:20" x14ac:dyDescent="0.3">
      <c r="A291" s="2" t="str">
        <f t="shared" si="6"/>
        <v/>
      </c>
      <c r="L291" s="4" t="str">
        <f ca="1">IFERROR(__xludf.DUMMYFUNCTION("""COMPUTED_VALUE"""),"Baranya Vármegyei SZC Simonyi Károly Technikum és Szakképző Iskola")</f>
        <v>Baranya Vármegyei SZC Simonyi Károly Technikum és Szakképző Iskola</v>
      </c>
      <c r="M291" s="6">
        <f ca="1">IF( ISERROR(SUMIF([1]Nevezések!I:I,L291,[1]Nevezések!AD:AD)),0,SUMIF([1]Nevezések!I:I,L291,[1]Nevezések!AD:AD))</f>
        <v>0</v>
      </c>
      <c r="N291" s="6">
        <f ca="1">IF( ISERROR(SUMIF([1]Nevezések!I:I,L291,[1]Nevezések!AE:AE)),0,SUMIF([1]Nevezések!I:I,L291,[1]Nevezések!AE:AE))</f>
        <v>0</v>
      </c>
      <c r="O291" s="4"/>
      <c r="P291" s="4"/>
      <c r="Q291" s="4"/>
      <c r="R291" s="4"/>
      <c r="S291" s="4"/>
      <c r="T291" s="4"/>
    </row>
    <row r="292" spans="1:20" x14ac:dyDescent="0.3">
      <c r="A292" s="2" t="str">
        <f t="shared" si="6"/>
        <v/>
      </c>
      <c r="L292" s="4" t="str">
        <f ca="1">IFERROR(__xludf.DUMMYFUNCTION("""COMPUTED_VALUE"""),"Veresegyházi Katolikus Gimnázium")</f>
        <v>Veresegyházi Katolikus Gimnázium</v>
      </c>
      <c r="M292" s="6">
        <f ca="1">IF( ISERROR(SUMIF([1]Nevezések!I:I,L292,[1]Nevezések!AD:AD)),0,SUMIF([1]Nevezések!I:I,L292,[1]Nevezések!AD:AD))</f>
        <v>0</v>
      </c>
      <c r="N292" s="6">
        <f ca="1">IF( ISERROR(SUMIF([1]Nevezések!I:I,L292,[1]Nevezések!AE:AE)),0,SUMIF([1]Nevezések!I:I,L292,[1]Nevezések!AE:AE))</f>
        <v>0</v>
      </c>
      <c r="O292" s="4"/>
      <c r="P292" s="4"/>
      <c r="Q292" s="4"/>
      <c r="R292" s="4"/>
      <c r="S292" s="4"/>
      <c r="T292" s="4"/>
    </row>
    <row r="293" spans="1:20" x14ac:dyDescent="0.3">
      <c r="A293" s="2" t="str">
        <f t="shared" si="6"/>
        <v/>
      </c>
      <c r="L293" s="4" t="str">
        <f ca="1">IFERROR(__xludf.DUMMYFUNCTION("""COMPUTED_VALUE"""),"Budapesti Komplex SZC Schulek Frigyes Két Tanítási Nyelvű Építőipari Technikum")</f>
        <v>Budapesti Komplex SZC Schulek Frigyes Két Tanítási Nyelvű Építőipari Technikum</v>
      </c>
      <c r="M293" s="6">
        <f ca="1">IF( ISERROR(SUMIF([1]Nevezések!I:I,L293,[1]Nevezések!AD:AD)),0,SUMIF([1]Nevezések!I:I,L293,[1]Nevezések!AD:AD))</f>
        <v>0</v>
      </c>
      <c r="N293" s="6">
        <f ca="1">IF( ISERROR(SUMIF([1]Nevezések!I:I,L293,[1]Nevezések!AE:AE)),0,SUMIF([1]Nevezések!I:I,L293,[1]Nevezések!AE:AE))</f>
        <v>0</v>
      </c>
      <c r="O293" s="4"/>
      <c r="P293" s="4"/>
      <c r="Q293" s="4"/>
      <c r="R293" s="4"/>
      <c r="S293" s="4"/>
      <c r="T293" s="4"/>
    </row>
    <row r="294" spans="1:20" x14ac:dyDescent="0.3">
      <c r="A294" s="2" t="str">
        <f t="shared" si="6"/>
        <v/>
      </c>
      <c r="L294" s="4" t="str">
        <f ca="1">IFERROR(__xludf.DUMMYFUNCTION("""COMPUTED_VALUE"""),"Székesfehérvári SZC Váci Mihály Technikum, Szakképző Iskola és Kollégium")</f>
        <v>Székesfehérvári SZC Váci Mihály Technikum, Szakképző Iskola és Kollégium</v>
      </c>
      <c r="M294" s="6">
        <f ca="1">IF( ISERROR(SUMIF([1]Nevezések!I:I,L294,[1]Nevezések!AD:AD)),0,SUMIF([1]Nevezések!I:I,L294,[1]Nevezések!AD:AD))</f>
        <v>0</v>
      </c>
      <c r="N294" s="6">
        <f ca="1">IF( ISERROR(SUMIF([1]Nevezések!I:I,L294,[1]Nevezések!AE:AE)),0,SUMIF([1]Nevezések!I:I,L294,[1]Nevezések!AE:AE))</f>
        <v>0</v>
      </c>
      <c r="O294" s="4"/>
      <c r="P294" s="4"/>
      <c r="Q294" s="4"/>
      <c r="R294" s="4"/>
      <c r="S294" s="4"/>
      <c r="T294" s="4"/>
    </row>
    <row r="295" spans="1:20" x14ac:dyDescent="0.3">
      <c r="A295" s="2" t="str">
        <f t="shared" si="6"/>
        <v/>
      </c>
      <c r="L295" s="4" t="str">
        <f ca="1">IFERROR(__xludf.DUMMYFUNCTION("""COMPUTED_VALUE"""),"Nyíregyházi Vasvári Pál Gimnázium")</f>
        <v>Nyíregyházi Vasvári Pál Gimnázium</v>
      </c>
      <c r="M295" s="6">
        <f ca="1">IF( ISERROR(SUMIF([1]Nevezések!I:I,L295,[1]Nevezések!AD:AD)),0,SUMIF([1]Nevezések!I:I,L295,[1]Nevezések!AD:AD))</f>
        <v>0</v>
      </c>
      <c r="N295" s="6">
        <f ca="1">IF( ISERROR(SUMIF([1]Nevezések!I:I,L295,[1]Nevezések!AE:AE)),0,SUMIF([1]Nevezések!I:I,L295,[1]Nevezések!AE:AE))</f>
        <v>11</v>
      </c>
      <c r="O295" s="4"/>
      <c r="P295" s="4"/>
      <c r="Q295" s="4"/>
      <c r="R295" s="4"/>
      <c r="S295" s="4"/>
      <c r="T295" s="4"/>
    </row>
    <row r="296" spans="1:20" x14ac:dyDescent="0.3">
      <c r="A296" s="2" t="str">
        <f t="shared" si="6"/>
        <v/>
      </c>
      <c r="L296" s="4" t="str">
        <f ca="1">IFERROR(__xludf.DUMMYFUNCTION("""COMPUTED_VALUE"""),"Hőgyes Endre Gimnázium")</f>
        <v>Hőgyes Endre Gimnázium</v>
      </c>
      <c r="M296" s="6">
        <f ca="1">IF( ISERROR(SUMIF([1]Nevezések!I:I,L296,[1]Nevezések!AD:AD)),0,SUMIF([1]Nevezések!I:I,L296,[1]Nevezések!AD:AD))</f>
        <v>0</v>
      </c>
      <c r="N296" s="6">
        <f ca="1">IF( ISERROR(SUMIF([1]Nevezések!I:I,L296,[1]Nevezések!AE:AE)),0,SUMIF([1]Nevezések!I:I,L296,[1]Nevezések!AE:AE))</f>
        <v>0</v>
      </c>
      <c r="O296" s="4"/>
      <c r="P296" s="4"/>
      <c r="Q296" s="4"/>
      <c r="R296" s="4"/>
      <c r="S296" s="4"/>
      <c r="T296" s="4"/>
    </row>
    <row r="297" spans="1:20" x14ac:dyDescent="0.3">
      <c r="A297" s="2" t="str">
        <f t="shared" si="6"/>
        <v/>
      </c>
      <c r="L297" s="4" t="str">
        <f ca="1">IFERROR(__xludf.DUMMYFUNCTION("""COMPUTED_VALUE"""),"Sashegyi Arany János Általános Iskola és Gimnázium")</f>
        <v>Sashegyi Arany János Általános Iskola és Gimnázium</v>
      </c>
      <c r="M297" s="6">
        <f ca="1">IF( ISERROR(SUMIF([1]Nevezések!I:I,L297,[1]Nevezések!AD:AD)),0,SUMIF([1]Nevezések!I:I,L297,[1]Nevezések!AD:AD))</f>
        <v>0</v>
      </c>
      <c r="N297" s="6">
        <f ca="1">IF( ISERROR(SUMIF([1]Nevezések!I:I,L297,[1]Nevezések!AE:AE)),0,SUMIF([1]Nevezések!I:I,L297,[1]Nevezések!AE:AE))</f>
        <v>6</v>
      </c>
      <c r="O297" s="4"/>
      <c r="P297" s="4"/>
      <c r="Q297" s="4"/>
      <c r="R297" s="4"/>
      <c r="S297" s="4"/>
      <c r="T297" s="4"/>
    </row>
    <row r="298" spans="1:20" x14ac:dyDescent="0.3">
      <c r="A298" s="2" t="str">
        <f t="shared" si="6"/>
        <v/>
      </c>
      <c r="L298" s="4" t="str">
        <f ca="1">IFERROR(__xludf.DUMMYFUNCTION("""COMPUTED_VALUE"""),"Vetési Albert Gimnázium")</f>
        <v>Vetési Albert Gimnázium</v>
      </c>
      <c r="M298" s="6">
        <f ca="1">IF( ISERROR(SUMIF([1]Nevezések!I:I,L298,[1]Nevezések!AD:AD)),0,SUMIF([1]Nevezések!I:I,L298,[1]Nevezések!AD:AD))</f>
        <v>0</v>
      </c>
      <c r="N298" s="6">
        <f ca="1">IF( ISERROR(SUMIF([1]Nevezések!I:I,L298,[1]Nevezések!AE:AE)),0,SUMIF([1]Nevezések!I:I,L298,[1]Nevezések!AE:AE))</f>
        <v>0</v>
      </c>
      <c r="O298" s="4"/>
      <c r="P298" s="4"/>
      <c r="Q298" s="4"/>
      <c r="R298" s="4"/>
      <c r="S298" s="4"/>
      <c r="T298" s="4"/>
    </row>
    <row r="299" spans="1:20" x14ac:dyDescent="0.3">
      <c r="A299" s="2" t="str">
        <f t="shared" si="6"/>
        <v/>
      </c>
      <c r="L299" s="4" t="str">
        <f ca="1">IFERROR(__xludf.DUMMYFUNCTION("""COMPUTED_VALUE"""),"Szegedi Deák Ferenc Gimnázium")</f>
        <v>Szegedi Deák Ferenc Gimnázium</v>
      </c>
      <c r="M299" s="6">
        <f ca="1">IF( ISERROR(SUMIF([1]Nevezések!I:I,L299,[1]Nevezések!AD:AD)),0,SUMIF([1]Nevezések!I:I,L299,[1]Nevezések!AD:AD))</f>
        <v>0</v>
      </c>
      <c r="N299" s="6">
        <f ca="1">IF( ISERROR(SUMIF([1]Nevezések!I:I,L299,[1]Nevezések!AE:AE)),0,SUMIF([1]Nevezések!I:I,L299,[1]Nevezések!AE:AE))</f>
        <v>0</v>
      </c>
      <c r="O299" s="4"/>
      <c r="P299" s="4"/>
      <c r="Q299" s="4"/>
      <c r="R299" s="4"/>
      <c r="S299" s="4"/>
      <c r="T299" s="4"/>
    </row>
    <row r="300" spans="1:20" x14ac:dyDescent="0.3">
      <c r="A300" s="2" t="str">
        <f t="shared" si="6"/>
        <v/>
      </c>
      <c r="L300" s="4" t="str">
        <f ca="1">IFERROR(__xludf.DUMMYFUNCTION("""COMPUTED_VALUE"""),"Nyíregyházi Zrínyi Ilona Gimnázium és Kollégium")</f>
        <v>Nyíregyházi Zrínyi Ilona Gimnázium és Kollégium</v>
      </c>
      <c r="M300" s="6">
        <f ca="1">IF( ISERROR(SUMIF([1]Nevezések!I:I,L300,[1]Nevezések!AD:AD)),0,SUMIF([1]Nevezések!I:I,L300,[1]Nevezések!AD:AD))</f>
        <v>0</v>
      </c>
      <c r="N300" s="6">
        <f ca="1">IF( ISERROR(SUMIF([1]Nevezések!I:I,L300,[1]Nevezések!AE:AE)),0,SUMIF([1]Nevezések!I:I,L300,[1]Nevezések!AE:AE))</f>
        <v>4</v>
      </c>
      <c r="O300" s="4"/>
      <c r="P300" s="4"/>
      <c r="Q300" s="4"/>
      <c r="R300" s="4"/>
      <c r="S300" s="4"/>
      <c r="T300" s="4"/>
    </row>
    <row r="301" spans="1:20" x14ac:dyDescent="0.3">
      <c r="A301" s="2" t="str">
        <f t="shared" si="6"/>
        <v/>
      </c>
      <c r="L301" s="4" t="str">
        <f ca="1">IFERROR(__xludf.DUMMYFUNCTION("""COMPUTED_VALUE"""),"Pápai SZC Jókai Mór Közgazdasági Technikum és Kollégium")</f>
        <v>Pápai SZC Jókai Mór Közgazdasági Technikum és Kollégium</v>
      </c>
      <c r="M301" s="6">
        <f ca="1">IF( ISERROR(SUMIF([1]Nevezések!I:I,L301,[1]Nevezések!AD:AD)),0,SUMIF([1]Nevezések!I:I,L301,[1]Nevezések!AD:AD))</f>
        <v>0</v>
      </c>
      <c r="N301" s="6">
        <f ca="1">IF( ISERROR(SUMIF([1]Nevezések!I:I,L301,[1]Nevezések!AE:AE)),0,SUMIF([1]Nevezések!I:I,L301,[1]Nevezések!AE:AE))</f>
        <v>1</v>
      </c>
      <c r="O301" s="4"/>
      <c r="P301" s="4"/>
      <c r="Q301" s="4"/>
      <c r="R301" s="4"/>
      <c r="S301" s="4"/>
      <c r="T301" s="4"/>
    </row>
    <row r="302" spans="1:20" x14ac:dyDescent="0.3">
      <c r="A302" s="2" t="str">
        <f t="shared" si="6"/>
        <v/>
      </c>
      <c r="L302" s="4" t="str">
        <f ca="1">IFERROR(__xludf.DUMMYFUNCTION("""COMPUTED_VALUE"""),"ELTE Apáczai Csere János Gyakorló Gimnázium és Kollégium")</f>
        <v>ELTE Apáczai Csere János Gyakorló Gimnázium és Kollégium</v>
      </c>
      <c r="M302" s="6">
        <f ca="1">IF( ISERROR(SUMIF([1]Nevezések!I:I,L302,[1]Nevezések!AD:AD)),0,SUMIF([1]Nevezések!I:I,L302,[1]Nevezések!AD:AD))</f>
        <v>0</v>
      </c>
      <c r="N302" s="6">
        <f ca="1">IF( ISERROR(SUMIF([1]Nevezések!I:I,L302,[1]Nevezések!AE:AE)),0,SUMIF([1]Nevezések!I:I,L302,[1]Nevezések!AE:AE))</f>
        <v>0</v>
      </c>
      <c r="O302" s="4"/>
      <c r="P302" s="4"/>
      <c r="Q302" s="4"/>
      <c r="R302" s="4"/>
      <c r="S302" s="4"/>
      <c r="T302" s="4"/>
    </row>
    <row r="303" spans="1:20" x14ac:dyDescent="0.3">
      <c r="A303" s="2" t="str">
        <f t="shared" si="6"/>
        <v/>
      </c>
      <c r="L303" s="4" t="str">
        <f ca="1">IFERROR(__xludf.DUMMYFUNCTION("""COMPUTED_VALUE"""),"Székesfehérvári SZC Jáky József Technikum")</f>
        <v>Székesfehérvári SZC Jáky József Technikum</v>
      </c>
      <c r="M303" s="6">
        <f ca="1">IF( ISERROR(SUMIF([1]Nevezések!I:I,L303,[1]Nevezések!AD:AD)),0,SUMIF([1]Nevezések!I:I,L303,[1]Nevezések!AD:AD))</f>
        <v>0</v>
      </c>
      <c r="N303" s="6">
        <f ca="1">IF( ISERROR(SUMIF([1]Nevezések!I:I,L303,[1]Nevezések!AE:AE)),0,SUMIF([1]Nevezések!I:I,L303,[1]Nevezések!AE:AE))</f>
        <v>0</v>
      </c>
      <c r="O303" s="4"/>
      <c r="P303" s="4"/>
      <c r="Q303" s="4"/>
      <c r="R303" s="4"/>
      <c r="S303" s="4"/>
      <c r="T303" s="4"/>
    </row>
    <row r="304" spans="1:20" x14ac:dyDescent="0.3">
      <c r="A304" s="2" t="str">
        <f t="shared" si="6"/>
        <v/>
      </c>
      <c r="L304" s="4" t="str">
        <f ca="1">IFERROR(__xludf.DUMMYFUNCTION("""COMPUTED_VALUE"""),"Budapesti Gazdasági SZC Berzeviczy Gergely Két Tanítási Nyelvű Közgazdasági Technikum")</f>
        <v>Budapesti Gazdasági SZC Berzeviczy Gergely Két Tanítási Nyelvű Közgazdasági Technikum</v>
      </c>
      <c r="M304" s="6">
        <f ca="1">IF( ISERROR(SUMIF([1]Nevezések!I:I,L304,[1]Nevezések!AD:AD)),0,SUMIF([1]Nevezések!I:I,L304,[1]Nevezések!AD:AD))</f>
        <v>0</v>
      </c>
      <c r="N304" s="6">
        <f ca="1">IF( ISERROR(SUMIF([1]Nevezések!I:I,L304,[1]Nevezések!AE:AE)),0,SUMIF([1]Nevezések!I:I,L304,[1]Nevezések!AE:AE))</f>
        <v>10</v>
      </c>
      <c r="O304" s="4"/>
      <c r="P304" s="4"/>
      <c r="Q304" s="4"/>
      <c r="R304" s="4"/>
      <c r="S304" s="4"/>
      <c r="T304" s="4"/>
    </row>
    <row r="305" spans="1:20" x14ac:dyDescent="0.3">
      <c r="A305" s="2" t="str">
        <f t="shared" si="6"/>
        <v/>
      </c>
      <c r="L305" s="4" t="str">
        <f ca="1">IFERROR(__xludf.DUMMYFUNCTION("""COMPUTED_VALUE"""),"Szolnoki SZC Jendrassik György Gépipari Technikum")</f>
        <v>Szolnoki SZC Jendrassik György Gépipari Technikum</v>
      </c>
      <c r="M305" s="6">
        <f ca="1">IF( ISERROR(SUMIF([1]Nevezések!I:I,L305,[1]Nevezések!AD:AD)),0,SUMIF([1]Nevezések!I:I,L305,[1]Nevezések!AD:AD))</f>
        <v>0</v>
      </c>
      <c r="N305" s="6">
        <f ca="1">IF( ISERROR(SUMIF([1]Nevezések!I:I,L305,[1]Nevezések!AE:AE)),0,SUMIF([1]Nevezések!I:I,L305,[1]Nevezések!AE:AE))</f>
        <v>0</v>
      </c>
      <c r="O305" s="4"/>
      <c r="P305" s="4"/>
      <c r="Q305" s="4"/>
      <c r="R305" s="4"/>
      <c r="S305" s="4"/>
      <c r="T305" s="4"/>
    </row>
    <row r="306" spans="1:20" x14ac:dyDescent="0.3">
      <c r="L306" s="4" t="str">
        <f ca="1">IFERROR(__xludf.DUMMYFUNCTION("""COMPUTED_VALUE"""),"Debreceni SZC Bethlen Gábor Közgazdasági Technikum és Kollégium")</f>
        <v>Debreceni SZC Bethlen Gábor Közgazdasági Technikum és Kollégium</v>
      </c>
      <c r="M306" s="6">
        <f ca="1">IF( ISERROR(SUMIF([1]Nevezések!I:I,L306,[1]Nevezések!AD:AD)),0,SUMIF([1]Nevezések!I:I,L306,[1]Nevezések!AD:AD))</f>
        <v>0</v>
      </c>
      <c r="N306" s="6">
        <f ca="1">IF( ISERROR(SUMIF([1]Nevezések!I:I,L306,[1]Nevezések!AE:AE)),0,SUMIF([1]Nevezések!I:I,L306,[1]Nevezések!AE:AE))</f>
        <v>0</v>
      </c>
      <c r="O306" s="4"/>
      <c r="P306" s="4"/>
      <c r="Q306" s="4"/>
      <c r="R306" s="4"/>
      <c r="S306" s="4"/>
      <c r="T306" s="4"/>
    </row>
    <row r="307" spans="1:20" x14ac:dyDescent="0.3">
      <c r="L307" s="4" t="str">
        <f ca="1">IFERROR(__xludf.DUMMYFUNCTION("""COMPUTED_VALUE"""),"Ceglédi SZC Unghváry László Vendéglátóipari Technikum és Szakképző Iskola")</f>
        <v>Ceglédi SZC Unghváry László Vendéglátóipari Technikum és Szakképző Iskola</v>
      </c>
      <c r="M307" s="6">
        <f ca="1">IF( ISERROR(SUMIF([1]Nevezések!I:I,L307,[1]Nevezések!AD:AD)),0,SUMIF([1]Nevezések!I:I,L307,[1]Nevezések!AD:AD))</f>
        <v>0</v>
      </c>
      <c r="N307" s="6">
        <f ca="1">IF( ISERROR(SUMIF([1]Nevezések!I:I,L307,[1]Nevezések!AE:AE)),0,SUMIF([1]Nevezések!I:I,L307,[1]Nevezések!AE:AE))</f>
        <v>0</v>
      </c>
      <c r="O307" s="4"/>
      <c r="P307" s="4"/>
      <c r="Q307" s="4"/>
      <c r="R307" s="4"/>
      <c r="S307" s="4"/>
      <c r="T307" s="4"/>
    </row>
    <row r="308" spans="1:20" x14ac:dyDescent="0.3">
      <c r="L308" s="4" t="str">
        <f ca="1">IFERROR(__xludf.DUMMYFUNCTION("""COMPUTED_VALUE"""),"Sztehlo Gábor Evangélikus Óvoda, Általános Iskola és Gimnázium")</f>
        <v>Sztehlo Gábor Evangélikus Óvoda, Általános Iskola és Gimnázium</v>
      </c>
      <c r="M308" s="6">
        <f ca="1">IF( ISERROR(SUMIF([1]Nevezések!I:I,L308,[1]Nevezések!AD:AD)),0,SUMIF([1]Nevezések!I:I,L308,[1]Nevezések!AD:AD))</f>
        <v>0</v>
      </c>
      <c r="N308" s="6">
        <f ca="1">IF( ISERROR(SUMIF([1]Nevezések!I:I,L308,[1]Nevezések!AE:AE)),0,SUMIF([1]Nevezések!I:I,L308,[1]Nevezések!AE:AE))</f>
        <v>0</v>
      </c>
      <c r="O308" s="4"/>
      <c r="P308" s="4"/>
      <c r="Q308" s="4"/>
      <c r="R308" s="4"/>
      <c r="S308" s="4"/>
      <c r="T308" s="4"/>
    </row>
    <row r="309" spans="1:20" x14ac:dyDescent="0.3">
      <c r="L309" s="4" t="str">
        <f ca="1">IFERROR(__xludf.DUMMYFUNCTION("""COMPUTED_VALUE"""),"Zalaegerszegi SZC Keszthelyi Közgazdasági Technikum")</f>
        <v>Zalaegerszegi SZC Keszthelyi Közgazdasági Technikum</v>
      </c>
      <c r="M309" s="6">
        <f ca="1">IF( ISERROR(SUMIF([1]Nevezések!I:I,L309,[1]Nevezések!AD:AD)),0,SUMIF([1]Nevezések!I:I,L309,[1]Nevezések!AD:AD))</f>
        <v>0</v>
      </c>
      <c r="N309" s="6">
        <f ca="1">IF( ISERROR(SUMIF([1]Nevezések!I:I,L309,[1]Nevezések!AE:AE)),0,SUMIF([1]Nevezések!I:I,L309,[1]Nevezések!AE:AE))</f>
        <v>1</v>
      </c>
      <c r="O309" s="4"/>
      <c r="P309" s="4"/>
      <c r="Q309" s="4"/>
      <c r="R309" s="4"/>
      <c r="S309" s="4"/>
      <c r="T309" s="4"/>
    </row>
    <row r="310" spans="1:20" x14ac:dyDescent="0.3">
      <c r="L310" s="4" t="str">
        <f ca="1">IFERROR(__xludf.DUMMYFUNCTION("""COMPUTED_VALUE"""),"Friedrich Schiller Gimnázium és Kollégium")</f>
        <v>Friedrich Schiller Gimnázium és Kollégium</v>
      </c>
      <c r="M310" s="6">
        <f ca="1">IF( ISERROR(SUMIF([1]Nevezések!I:I,L310,[1]Nevezések!AD:AD)),0,SUMIF([1]Nevezések!I:I,L310,[1]Nevezések!AD:AD))</f>
        <v>0</v>
      </c>
      <c r="N310" s="6">
        <f ca="1">IF( ISERROR(SUMIF([1]Nevezések!I:I,L310,[1]Nevezések!AE:AE)),0,SUMIF([1]Nevezések!I:I,L310,[1]Nevezések!AE:AE))</f>
        <v>1</v>
      </c>
      <c r="O310" s="4"/>
      <c r="P310" s="4"/>
      <c r="Q310" s="4"/>
      <c r="R310" s="4"/>
      <c r="S310" s="4"/>
      <c r="T310" s="4"/>
    </row>
    <row r="311" spans="1:20" x14ac:dyDescent="0.3">
      <c r="L311" s="4" t="str">
        <f ca="1">IFERROR(__xludf.DUMMYFUNCTION("""COMPUTED_VALUE"""),"Újpesti Babits Mihály Gimnázium")</f>
        <v>Újpesti Babits Mihály Gimnázium</v>
      </c>
      <c r="M311" s="6">
        <f ca="1">IF( ISERROR(SUMIF([1]Nevezések!I:I,L311,[1]Nevezések!AD:AD)),0,SUMIF([1]Nevezések!I:I,L311,[1]Nevezések!AD:AD))</f>
        <v>0</v>
      </c>
      <c r="N311" s="6">
        <f ca="1">IF( ISERROR(SUMIF([1]Nevezések!I:I,L311,[1]Nevezések!AE:AE)),0,SUMIF([1]Nevezések!I:I,L311,[1]Nevezések!AE:AE))</f>
        <v>0</v>
      </c>
      <c r="O311" s="4"/>
      <c r="P311" s="4"/>
      <c r="Q311" s="4"/>
      <c r="R311" s="4"/>
      <c r="S311" s="4"/>
      <c r="T311" s="4"/>
    </row>
    <row r="312" spans="1:20" x14ac:dyDescent="0.3">
      <c r="L312" s="4" t="str">
        <f ca="1">IFERROR(__xludf.DUMMYFUNCTION("""COMPUTED_VALUE"""),"Békéscsabai SZC Széchenyi István Két Tanítási Nyelvű Közgazdasági Technikum és Kollégium")</f>
        <v>Békéscsabai SZC Széchenyi István Két Tanítási Nyelvű Közgazdasági Technikum és Kollégium</v>
      </c>
      <c r="M312" s="6">
        <f ca="1">IF( ISERROR(SUMIF([1]Nevezések!I:I,L312,[1]Nevezések!AD:AD)),0,SUMIF([1]Nevezések!I:I,L312,[1]Nevezések!AD:AD))</f>
        <v>0</v>
      </c>
      <c r="N312" s="6">
        <f ca="1">IF( ISERROR(SUMIF([1]Nevezések!I:I,L312,[1]Nevezések!AE:AE)),0,SUMIF([1]Nevezések!I:I,L312,[1]Nevezések!AE:AE))</f>
        <v>0</v>
      </c>
      <c r="O312" s="4"/>
      <c r="P312" s="4"/>
      <c r="Q312" s="4"/>
      <c r="R312" s="4"/>
      <c r="S312" s="4"/>
      <c r="T312" s="4"/>
    </row>
    <row r="313" spans="1:20" x14ac:dyDescent="0.3">
      <c r="L313" s="4" t="str">
        <f ca="1">IFERROR(__xludf.DUMMYFUNCTION("""COMPUTED_VALUE"""),"Pannon Oktatási Központ Gimnázium, Szakgimnázium, Technikum, Szakképző Iskola és Általános Iskola")</f>
        <v>Pannon Oktatási Központ Gimnázium, Szakgimnázium, Technikum, Szakképző Iskola és Általános Iskola</v>
      </c>
      <c r="M313" s="6">
        <f ca="1">IF( ISERROR(SUMIF([1]Nevezések!I:I,L313,[1]Nevezések!AD:AD)),0,SUMIF([1]Nevezések!I:I,L313,[1]Nevezések!AD:AD))</f>
        <v>0</v>
      </c>
      <c r="N313" s="6">
        <f ca="1">IF( ISERROR(SUMIF([1]Nevezések!I:I,L313,[1]Nevezések!AE:AE)),0,SUMIF([1]Nevezések!I:I,L313,[1]Nevezések!AE:AE))</f>
        <v>0</v>
      </c>
      <c r="O313" s="4"/>
      <c r="P313" s="4"/>
      <c r="Q313" s="4"/>
      <c r="R313" s="4"/>
      <c r="S313" s="4"/>
      <c r="T313" s="4"/>
    </row>
    <row r="314" spans="1:20" x14ac:dyDescent="0.3">
      <c r="L314" s="4" t="str">
        <f ca="1">IFERROR(__xludf.DUMMYFUNCTION("""COMPUTED_VALUE"""),"Xántus János Két Tanítási Nyelvű Gimnázium")</f>
        <v>Xántus János Két Tanítási Nyelvű Gimnázium</v>
      </c>
      <c r="M314" s="6">
        <f ca="1">IF( ISERROR(SUMIF([1]Nevezések!I:I,L314,[1]Nevezések!AD:AD)),0,SUMIF([1]Nevezések!I:I,L314,[1]Nevezések!AD:AD))</f>
        <v>0</v>
      </c>
      <c r="N314" s="6">
        <f ca="1">IF( ISERROR(SUMIF([1]Nevezések!I:I,L314,[1]Nevezések!AE:AE)),0,SUMIF([1]Nevezések!I:I,L314,[1]Nevezések!AE:AE))</f>
        <v>0</v>
      </c>
      <c r="O314" s="4"/>
      <c r="P314" s="4"/>
      <c r="Q314" s="4"/>
      <c r="R314" s="4"/>
      <c r="S314" s="4"/>
      <c r="T314" s="4"/>
    </row>
    <row r="315" spans="1:20" x14ac:dyDescent="0.3">
      <c r="L315" s="4" t="str">
        <f ca="1">IFERROR(__xludf.DUMMYFUNCTION("""COMPUTED_VALUE"""),"Budapest IX. Kerületi Weöres Sándor Általános Iskola és Gimnázium")</f>
        <v>Budapest IX. Kerületi Weöres Sándor Általános Iskola és Gimnázium</v>
      </c>
      <c r="M315" s="6">
        <f ca="1">IF( ISERROR(SUMIF([1]Nevezések!I:I,L315,[1]Nevezések!AD:AD)),0,SUMIF([1]Nevezések!I:I,L315,[1]Nevezések!AD:AD))</f>
        <v>0</v>
      </c>
      <c r="N315" s="6">
        <f ca="1">IF( ISERROR(SUMIF([1]Nevezések!I:I,L315,[1]Nevezések!AE:AE)),0,SUMIF([1]Nevezések!I:I,L315,[1]Nevezések!AE:AE))</f>
        <v>0</v>
      </c>
      <c r="O315" s="4"/>
      <c r="P315" s="4"/>
      <c r="Q315" s="4"/>
      <c r="R315" s="4"/>
      <c r="S315" s="4"/>
      <c r="T315" s="4"/>
    </row>
    <row r="316" spans="1:20" x14ac:dyDescent="0.3">
      <c r="L316" s="4" t="str">
        <f ca="1">IFERROR(__xludf.DUMMYFUNCTION("""COMPUTED_VALUE"""),"Budapesti Gazdasági SZC Keleti Károly Közgazdasági Technikum")</f>
        <v>Budapesti Gazdasági SZC Keleti Károly Közgazdasági Technikum</v>
      </c>
      <c r="M316" s="6">
        <f ca="1">IF( ISERROR(SUMIF([1]Nevezések!I:I,L316,[1]Nevezések!AD:AD)),0,SUMIF([1]Nevezések!I:I,L316,[1]Nevezések!AD:AD))</f>
        <v>0</v>
      </c>
      <c r="N316" s="6">
        <f ca="1">IF( ISERROR(SUMIF([1]Nevezések!I:I,L316,[1]Nevezések!AE:AE)),0,SUMIF([1]Nevezések!I:I,L316,[1]Nevezések!AE:AE))</f>
        <v>0</v>
      </c>
      <c r="O316" s="4"/>
      <c r="P316" s="4"/>
      <c r="Q316" s="4"/>
      <c r="R316" s="4"/>
      <c r="S316" s="4"/>
      <c r="T316" s="4"/>
    </row>
    <row r="317" spans="1:20" x14ac:dyDescent="0.3">
      <c r="L317" s="4" t="str">
        <f ca="1">IFERROR(__xludf.DUMMYFUNCTION("""COMPUTED_VALUE"""),"Budapest V. Kerületi Eötvös József Gimnázium")</f>
        <v>Budapest V. Kerületi Eötvös József Gimnázium</v>
      </c>
      <c r="M317" s="6">
        <f ca="1">IF( ISERROR(SUMIF([1]Nevezések!I:I,L317,[1]Nevezések!AD:AD)),0,SUMIF([1]Nevezések!I:I,L317,[1]Nevezések!AD:AD))</f>
        <v>0</v>
      </c>
      <c r="N317" s="6">
        <f ca="1">IF( ISERROR(SUMIF([1]Nevezések!I:I,L317,[1]Nevezések!AE:AE)),0,SUMIF([1]Nevezések!I:I,L317,[1]Nevezések!AE:AE))</f>
        <v>0</v>
      </c>
      <c r="O317" s="4"/>
      <c r="P317" s="4"/>
      <c r="Q317" s="4"/>
      <c r="R317" s="4"/>
      <c r="S317" s="4"/>
      <c r="T317" s="4"/>
    </row>
    <row r="318" spans="1:20" x14ac:dyDescent="0.3">
      <c r="L318" s="4" t="str">
        <f ca="1">IFERROR(__xludf.DUMMYFUNCTION("""COMPUTED_VALUE"""),"Budapest XV. Kerületi László Gyula Gimnázium és Általános Iskola")</f>
        <v>Budapest XV. Kerületi László Gyula Gimnázium és Általános Iskola</v>
      </c>
      <c r="M318" s="6">
        <f ca="1">IF( ISERROR(SUMIF([1]Nevezések!I:I,L318,[1]Nevezések!AD:AD)),0,SUMIF([1]Nevezések!I:I,L318,[1]Nevezések!AD:AD))</f>
        <v>0</v>
      </c>
      <c r="N318" s="6">
        <f ca="1">IF( ISERROR(SUMIF([1]Nevezések!I:I,L318,[1]Nevezések!AE:AE)),0,SUMIF([1]Nevezések!I:I,L318,[1]Nevezések!AE:AE))</f>
        <v>0</v>
      </c>
      <c r="O318" s="4"/>
      <c r="P318" s="4"/>
      <c r="Q318" s="4"/>
      <c r="R318" s="4"/>
      <c r="S318" s="4"/>
      <c r="T318" s="4"/>
    </row>
    <row r="319" spans="1:20" x14ac:dyDescent="0.3">
      <c r="L319" s="4" t="str">
        <f ca="1">IFERROR(__xludf.DUMMYFUNCTION("""COMPUTED_VALUE"""),"Miskolci Herman Ottó Gimnázium")</f>
        <v>Miskolci Herman Ottó Gimnázium</v>
      </c>
      <c r="M319" s="6">
        <f ca="1">IF( ISERROR(SUMIF([1]Nevezések!I:I,L319,[1]Nevezések!AD:AD)),0,SUMIF([1]Nevezések!I:I,L319,[1]Nevezések!AD:AD))</f>
        <v>0</v>
      </c>
      <c r="N319" s="6">
        <f ca="1">IF( ISERROR(SUMIF([1]Nevezések!I:I,L319,[1]Nevezések!AE:AE)),0,SUMIF([1]Nevezések!I:I,L319,[1]Nevezések!AE:AE))</f>
        <v>0</v>
      </c>
      <c r="O319" s="4"/>
      <c r="P319" s="4"/>
      <c r="Q319" s="4"/>
      <c r="R319" s="4"/>
      <c r="S319" s="4"/>
      <c r="T319" s="4"/>
    </row>
    <row r="320" spans="1:20" x14ac:dyDescent="0.3">
      <c r="L320" s="4" t="str">
        <f ca="1">IFERROR(__xludf.DUMMYFUNCTION("""COMPUTED_VALUE"""),"Székesfehérvári Vasvári Pál Gimnázium")</f>
        <v>Székesfehérvári Vasvári Pál Gimnázium</v>
      </c>
      <c r="M320" s="6">
        <f ca="1">IF( ISERROR(SUMIF([1]Nevezések!I:I,L320,[1]Nevezések!AD:AD)),0,SUMIF([1]Nevezések!I:I,L320,[1]Nevezések!AD:AD))</f>
        <v>0</v>
      </c>
      <c r="N320" s="6">
        <f ca="1">IF( ISERROR(SUMIF([1]Nevezések!I:I,L320,[1]Nevezések!AE:AE)),0,SUMIF([1]Nevezések!I:I,L320,[1]Nevezések!AE:AE))</f>
        <v>10</v>
      </c>
      <c r="O320" s="4"/>
      <c r="P320" s="4"/>
      <c r="Q320" s="4"/>
      <c r="R320" s="4"/>
      <c r="S320" s="4"/>
      <c r="T320" s="4"/>
    </row>
    <row r="321" spans="12:20" x14ac:dyDescent="0.3">
      <c r="L321" s="4" t="str">
        <f ca="1">IFERROR(__xludf.DUMMYFUNCTION("""COMPUTED_VALUE"""),"Barcsi Széchényi Ferenc Gimnázium és Kollégium")</f>
        <v>Barcsi Széchényi Ferenc Gimnázium és Kollégium</v>
      </c>
      <c r="M321" s="6">
        <f ca="1">IF( ISERROR(SUMIF([1]Nevezések!I:I,L321,[1]Nevezések!AD:AD)),0,SUMIF([1]Nevezések!I:I,L321,[1]Nevezések!AD:AD))</f>
        <v>0</v>
      </c>
      <c r="N321" s="6">
        <f ca="1">IF( ISERROR(SUMIF([1]Nevezések!I:I,L321,[1]Nevezések!AE:AE)),0,SUMIF([1]Nevezések!I:I,L321,[1]Nevezések!AE:AE))</f>
        <v>2</v>
      </c>
      <c r="O321" s="4"/>
      <c r="P321" s="4"/>
      <c r="Q321" s="4"/>
      <c r="R321" s="4"/>
      <c r="S321" s="4"/>
      <c r="T321" s="4"/>
    </row>
    <row r="322" spans="12:20" x14ac:dyDescent="0.3">
      <c r="L322" s="4" t="str">
        <f ca="1">IFERROR(__xludf.DUMMYFUNCTION("""COMPUTED_VALUE"""),"Békéscsabai Andrássy Gyula Gimnázium és Kollégium")</f>
        <v>Békéscsabai Andrássy Gyula Gimnázium és Kollégium</v>
      </c>
      <c r="M322" s="6">
        <f ca="1">IF( ISERROR(SUMIF([1]Nevezések!I:I,L322,[1]Nevezések!AD:AD)),0,SUMIF([1]Nevezések!I:I,L322,[1]Nevezések!AD:AD))</f>
        <v>0</v>
      </c>
      <c r="N322" s="6">
        <f ca="1">IF( ISERROR(SUMIF([1]Nevezések!I:I,L322,[1]Nevezések!AE:AE)),0,SUMIF([1]Nevezések!I:I,L322,[1]Nevezések!AE:AE))</f>
        <v>0</v>
      </c>
      <c r="O322" s="4"/>
      <c r="P322" s="4"/>
      <c r="Q322" s="4"/>
      <c r="R322" s="4"/>
      <c r="S322" s="4"/>
      <c r="T322" s="4"/>
    </row>
    <row r="323" spans="12:20" x14ac:dyDescent="0.3">
      <c r="L323" s="4" t="str">
        <f ca="1">IFERROR(__xludf.DUMMYFUNCTION("""COMPUTED_VALUE"""),"Hévízi Bibó István Gimnázium és Kollégium")</f>
        <v>Hévízi Bibó István Gimnázium és Kollégium</v>
      </c>
      <c r="M323" s="6">
        <f ca="1">IF( ISERROR(SUMIF([1]Nevezések!I:I,L323,[1]Nevezések!AD:AD)),0,SUMIF([1]Nevezések!I:I,L323,[1]Nevezések!AD:AD))</f>
        <v>0</v>
      </c>
      <c r="N323" s="6">
        <f ca="1">IF( ISERROR(SUMIF([1]Nevezések!I:I,L323,[1]Nevezések!AE:AE)),0,SUMIF([1]Nevezések!I:I,L323,[1]Nevezések!AE:AE))</f>
        <v>0</v>
      </c>
      <c r="O323" s="4"/>
      <c r="P323" s="4"/>
      <c r="Q323" s="4"/>
      <c r="R323" s="4"/>
      <c r="S323" s="4"/>
      <c r="T323" s="4"/>
    </row>
    <row r="324" spans="12:20" x14ac:dyDescent="0.3">
      <c r="L324" s="4" t="str">
        <f ca="1">IFERROR(__xludf.DUMMYFUNCTION("""COMPUTED_VALUE"""),"Újbudai József Attila Gimnázium")</f>
        <v>Újbudai József Attila Gimnázium</v>
      </c>
      <c r="M324" s="6">
        <f ca="1">IF( ISERROR(SUMIF([1]Nevezések!I:I,L324,[1]Nevezések!AD:AD)),0,SUMIF([1]Nevezések!I:I,L324,[1]Nevezések!AD:AD))</f>
        <v>0</v>
      </c>
      <c r="N324" s="6">
        <f ca="1">IF( ISERROR(SUMIF([1]Nevezések!I:I,L324,[1]Nevezések!AE:AE)),0,SUMIF([1]Nevezések!I:I,L324,[1]Nevezések!AE:AE))</f>
        <v>0</v>
      </c>
      <c r="O324" s="4"/>
      <c r="P324" s="4"/>
      <c r="Q324" s="4"/>
      <c r="R324" s="4"/>
      <c r="S324" s="4"/>
      <c r="T324" s="4"/>
    </row>
    <row r="325" spans="12:20" x14ac:dyDescent="0.3">
      <c r="L325" s="4" t="str">
        <f ca="1">IFERROR(__xludf.DUMMYFUNCTION("""COMPUTED_VALUE"""),"Budapesti Ward Mária Általános Iskola, Gimnázium és Zeneművészeti Szakgimnázium")</f>
        <v>Budapesti Ward Mária Általános Iskola, Gimnázium és Zeneművészeti Szakgimnázium</v>
      </c>
      <c r="M325" s="6">
        <f ca="1">IF( ISERROR(SUMIF([1]Nevezések!I:I,L325,[1]Nevezések!AD:AD)),0,SUMIF([1]Nevezések!I:I,L325,[1]Nevezések!AD:AD))</f>
        <v>0</v>
      </c>
      <c r="N325" s="6">
        <f ca="1">IF( ISERROR(SUMIF([1]Nevezések!I:I,L325,[1]Nevezések!AE:AE)),0,SUMIF([1]Nevezések!I:I,L325,[1]Nevezések!AE:AE))</f>
        <v>4</v>
      </c>
      <c r="O325" s="4"/>
      <c r="P325" s="4"/>
      <c r="Q325" s="4"/>
      <c r="R325" s="4"/>
      <c r="S325" s="4"/>
      <c r="T325" s="4"/>
    </row>
    <row r="326" spans="12:20" x14ac:dyDescent="0.3">
      <c r="L326" s="4" t="str">
        <f ca="1">IFERROR(__xludf.DUMMYFUNCTION("""COMPUTED_VALUE"""),"Szegedi Baptista Gimnázium és Technikum")</f>
        <v>Szegedi Baptista Gimnázium és Technikum</v>
      </c>
      <c r="M326" s="6">
        <f ca="1">IF( ISERROR(SUMIF([1]Nevezések!I:I,L326,[1]Nevezések!AD:AD)),0,SUMIF([1]Nevezések!I:I,L326,[1]Nevezések!AD:AD))</f>
        <v>0</v>
      </c>
      <c r="N326" s="6">
        <f ca="1">IF( ISERROR(SUMIF([1]Nevezések!I:I,L326,[1]Nevezések!AE:AE)),0,SUMIF([1]Nevezések!I:I,L326,[1]Nevezések!AE:AE))</f>
        <v>4</v>
      </c>
      <c r="O326" s="4"/>
      <c r="P326" s="4"/>
      <c r="Q326" s="4"/>
      <c r="R326" s="4"/>
      <c r="S326" s="4"/>
      <c r="T326" s="4"/>
    </row>
    <row r="327" spans="12:20" x14ac:dyDescent="0.3">
      <c r="L327" s="4" t="str">
        <f ca="1">IFERROR(__xludf.DUMMYFUNCTION("""COMPUTED_VALUE"""),"Debreceni Csokonai Vitéz Mihály Gimnázium")</f>
        <v>Debreceni Csokonai Vitéz Mihály Gimnázium</v>
      </c>
      <c r="M327" s="6">
        <f ca="1">IF( ISERROR(SUMIF([1]Nevezések!I:I,L327,[1]Nevezések!AD:AD)),0,SUMIF([1]Nevezések!I:I,L327,[1]Nevezések!AD:AD))</f>
        <v>0</v>
      </c>
      <c r="N327" s="6">
        <f ca="1">IF( ISERROR(SUMIF([1]Nevezések!I:I,L327,[1]Nevezések!AE:AE)),0,SUMIF([1]Nevezések!I:I,L327,[1]Nevezések!AE:AE))</f>
        <v>0</v>
      </c>
      <c r="O327" s="4"/>
      <c r="P327" s="4"/>
      <c r="Q327" s="4"/>
      <c r="R327" s="4"/>
      <c r="S327" s="4"/>
      <c r="T327" s="4"/>
    </row>
    <row r="328" spans="12:20" x14ac:dyDescent="0.3">
      <c r="L328" s="4" t="str">
        <f ca="1">IFERROR(__xludf.DUMMYFUNCTION("""COMPUTED_VALUE"""),"Budapesti Műszaki SZC Petrik Lajos Két Tanítási Nyelvű Technikum")</f>
        <v>Budapesti Műszaki SZC Petrik Lajos Két Tanítási Nyelvű Technikum</v>
      </c>
      <c r="M328" s="6">
        <f ca="1">IF( ISERROR(SUMIF([1]Nevezések!I:I,L328,[1]Nevezések!AD:AD)),0,SUMIF([1]Nevezések!I:I,L328,[1]Nevezések!AD:AD))</f>
        <v>0</v>
      </c>
      <c r="N328" s="6">
        <f ca="1">IF( ISERROR(SUMIF([1]Nevezések!I:I,L328,[1]Nevezések!AE:AE)),0,SUMIF([1]Nevezések!I:I,L328,[1]Nevezések!AE:AE))</f>
        <v>0</v>
      </c>
      <c r="O328" s="4"/>
      <c r="P328" s="4"/>
      <c r="Q328" s="4"/>
      <c r="R328" s="4"/>
      <c r="S328" s="4"/>
      <c r="T328" s="4"/>
    </row>
    <row r="329" spans="12:20" x14ac:dyDescent="0.3">
      <c r="L329" s="4" t="str">
        <f ca="1">IFERROR(__xludf.DUMMYFUNCTION("""COMPUTED_VALUE"""),"Gyulai Erkel Ferenc Gimnázium és Kollégium")</f>
        <v>Gyulai Erkel Ferenc Gimnázium és Kollégium</v>
      </c>
      <c r="M329" s="6">
        <f ca="1">IF( ISERROR(SUMIF([1]Nevezések!I:I,L329,[1]Nevezések!AD:AD)),0,SUMIF([1]Nevezések!I:I,L329,[1]Nevezések!AD:AD))</f>
        <v>0</v>
      </c>
      <c r="N329" s="6">
        <f ca="1">IF( ISERROR(SUMIF([1]Nevezések!I:I,L329,[1]Nevezések!AE:AE)),0,SUMIF([1]Nevezések!I:I,L329,[1]Nevezések!AE:AE))</f>
        <v>0</v>
      </c>
      <c r="O329" s="4"/>
      <c r="P329" s="4"/>
      <c r="Q329" s="4"/>
      <c r="R329" s="4"/>
      <c r="S329" s="4"/>
      <c r="T329" s="4"/>
    </row>
    <row r="330" spans="12:20" x14ac:dyDescent="0.3">
      <c r="L330" s="4" t="str">
        <f ca="1">IFERROR(__xludf.DUMMYFUNCTION("""COMPUTED_VALUE"""),"Székesfehérvári SZC I. István Technikum")</f>
        <v>Székesfehérvári SZC I. István Technikum</v>
      </c>
      <c r="M330" s="6">
        <f ca="1">IF( ISERROR(SUMIF([1]Nevezések!I:I,L330,[1]Nevezések!AD:AD)),0,SUMIF([1]Nevezések!I:I,L330,[1]Nevezések!AD:AD))</f>
        <v>0</v>
      </c>
      <c r="N330" s="6">
        <f ca="1">IF( ISERROR(SUMIF([1]Nevezések!I:I,L330,[1]Nevezések!AE:AE)),0,SUMIF([1]Nevezések!I:I,L330,[1]Nevezések!AE:AE))</f>
        <v>0</v>
      </c>
      <c r="O330" s="4"/>
      <c r="P330" s="4"/>
      <c r="Q330" s="4"/>
      <c r="R330" s="4"/>
      <c r="S330" s="4"/>
      <c r="T330" s="4"/>
    </row>
    <row r="331" spans="12:20" x14ac:dyDescent="0.3">
      <c r="L331" s="4" t="str">
        <f ca="1">IFERROR(__xludf.DUMMYFUNCTION("""COMPUTED_VALUE"""),"Révai Miklós Gimnázium és Kollégium")</f>
        <v>Révai Miklós Gimnázium és Kollégium</v>
      </c>
      <c r="M331" s="6">
        <f ca="1">IF( ISERROR(SUMIF([1]Nevezések!I:I,L331,[1]Nevezések!AD:AD)),0,SUMIF([1]Nevezések!I:I,L331,[1]Nevezések!AD:AD))</f>
        <v>0</v>
      </c>
      <c r="N331" s="6">
        <f ca="1">IF( ISERROR(SUMIF([1]Nevezések!I:I,L331,[1]Nevezések!AE:AE)),0,SUMIF([1]Nevezések!I:I,L331,[1]Nevezések!AE:AE))</f>
        <v>0</v>
      </c>
      <c r="O331" s="4"/>
      <c r="P331" s="4"/>
      <c r="Q331" s="4"/>
      <c r="R331" s="4"/>
      <c r="S331" s="4"/>
      <c r="T331" s="4"/>
    </row>
    <row r="332" spans="12:20" x14ac:dyDescent="0.3">
      <c r="L332" s="4" t="str">
        <f ca="1">IFERROR(__xludf.DUMMYFUNCTION("""COMPUTED_VALUE"""),"Váci SZC I. Géza Király Közgazdasági Technikum")</f>
        <v>Váci SZC I. Géza Király Közgazdasági Technikum</v>
      </c>
      <c r="M332" s="6">
        <f ca="1">IF( ISERROR(SUMIF([1]Nevezések!I:I,L332,[1]Nevezések!AD:AD)),0,SUMIF([1]Nevezések!I:I,L332,[1]Nevezések!AD:AD))</f>
        <v>0</v>
      </c>
      <c r="N332" s="6">
        <f ca="1">IF( ISERROR(SUMIF([1]Nevezések!I:I,L332,[1]Nevezések!AE:AE)),0,SUMIF([1]Nevezések!I:I,L332,[1]Nevezések!AE:AE))</f>
        <v>2</v>
      </c>
      <c r="O332" s="4"/>
      <c r="P332" s="4"/>
      <c r="Q332" s="4"/>
      <c r="R332" s="4"/>
      <c r="S332" s="4"/>
      <c r="T332" s="4"/>
    </row>
    <row r="333" spans="12:20" x14ac:dyDescent="0.3">
      <c r="L333" s="4" t="str">
        <f ca="1">IFERROR(__xludf.DUMMYFUNCTION("""COMPUTED_VALUE"""),"Noszlopy Gáspár Gimnázium és Kollégium")</f>
        <v>Noszlopy Gáspár Gimnázium és Kollégium</v>
      </c>
      <c r="M333" s="6">
        <f ca="1">IF( ISERROR(SUMIF([1]Nevezések!I:I,L333,[1]Nevezések!AD:AD)),0,SUMIF([1]Nevezések!I:I,L333,[1]Nevezések!AD:AD))</f>
        <v>0</v>
      </c>
      <c r="N333" s="6">
        <f ca="1">IF( ISERROR(SUMIF([1]Nevezések!I:I,L333,[1]Nevezések!AE:AE)),0,SUMIF([1]Nevezések!I:I,L333,[1]Nevezések!AE:AE))</f>
        <v>0</v>
      </c>
      <c r="O333" s="4"/>
      <c r="P333" s="4"/>
      <c r="Q333" s="4"/>
      <c r="R333" s="4"/>
      <c r="S333" s="4"/>
      <c r="T333" s="4"/>
    </row>
    <row r="334" spans="12:20" x14ac:dyDescent="0.3">
      <c r="L334" s="4" t="str">
        <f ca="1">IFERROR(__xludf.DUMMYFUNCTION("""COMPUTED_VALUE"""),"Budapest II. Kerületi Móricz Zsigmond Gimnázium")</f>
        <v>Budapest II. Kerületi Móricz Zsigmond Gimnázium</v>
      </c>
      <c r="M334" s="6">
        <f ca="1">IF( ISERROR(SUMIF([1]Nevezések!I:I,L334,[1]Nevezések!AD:AD)),0,SUMIF([1]Nevezések!I:I,L334,[1]Nevezések!AD:AD))</f>
        <v>0</v>
      </c>
      <c r="N334" s="6">
        <f ca="1">IF( ISERROR(SUMIF([1]Nevezések!I:I,L334,[1]Nevezések!AE:AE)),0,SUMIF([1]Nevezések!I:I,L334,[1]Nevezések!AE:AE))</f>
        <v>2</v>
      </c>
      <c r="O334" s="4"/>
      <c r="P334" s="4"/>
      <c r="Q334" s="4"/>
      <c r="R334" s="4"/>
      <c r="S334" s="4"/>
      <c r="T334" s="4"/>
    </row>
    <row r="335" spans="12:20" x14ac:dyDescent="0.3">
      <c r="L335" s="4" t="str">
        <f ca="1">IFERROR(__xludf.DUMMYFUNCTION("""COMPUTED_VALUE"""),"Vas Vármegyei SZC Kereskedelmi és Vendéglátó Technikum és Kollégium")</f>
        <v>Vas Vármegyei SZC Kereskedelmi és Vendéglátó Technikum és Kollégium</v>
      </c>
      <c r="M335" s="6">
        <f ca="1">IF( ISERROR(SUMIF([1]Nevezések!I:I,L335,[1]Nevezések!AD:AD)),0,SUMIF([1]Nevezések!I:I,L335,[1]Nevezések!AD:AD))</f>
        <v>0</v>
      </c>
      <c r="N335" s="6">
        <f ca="1">IF( ISERROR(SUMIF([1]Nevezések!I:I,L335,[1]Nevezések!AE:AE)),0,SUMIF([1]Nevezések!I:I,L335,[1]Nevezések!AE:AE))</f>
        <v>0</v>
      </c>
      <c r="O335" s="4"/>
      <c r="P335" s="4"/>
      <c r="Q335" s="4"/>
      <c r="R335" s="4"/>
      <c r="S335" s="4"/>
      <c r="T335" s="4"/>
    </row>
    <row r="336" spans="12:20" x14ac:dyDescent="0.3">
      <c r="L336" s="4" t="str">
        <f ca="1">IFERROR(__xludf.DUMMYFUNCTION("""COMPUTED_VALUE"""),"Szombathelyi Művészeti Szakgimnázium és Technikum")</f>
        <v>Szombathelyi Művészeti Szakgimnázium és Technikum</v>
      </c>
      <c r="M336" s="6">
        <f ca="1">IF( ISERROR(SUMIF([1]Nevezések!I:I,L336,[1]Nevezések!AD:AD)),0,SUMIF([1]Nevezések!I:I,L336,[1]Nevezések!AD:AD))</f>
        <v>0</v>
      </c>
      <c r="N336" s="6">
        <f ca="1">IF( ISERROR(SUMIF([1]Nevezések!I:I,L336,[1]Nevezések!AE:AE)),0,SUMIF([1]Nevezések!I:I,L336,[1]Nevezések!AE:AE))</f>
        <v>0</v>
      </c>
      <c r="O336" s="4"/>
      <c r="P336" s="4"/>
      <c r="Q336" s="4"/>
      <c r="R336" s="4"/>
      <c r="S336" s="4"/>
      <c r="T336" s="4"/>
    </row>
    <row r="337" spans="12:20" x14ac:dyDescent="0.3">
      <c r="L337" s="4" t="str">
        <f ca="1">IFERROR(__xludf.DUMMYFUNCTION("""COMPUTED_VALUE"""),"Győri SZC Baross Gábor Két Tanítási Nyelvű Közgazdasági Technikum")</f>
        <v>Győri SZC Baross Gábor Két Tanítási Nyelvű Közgazdasági Technikum</v>
      </c>
      <c r="M337" s="6">
        <f ca="1">IF( ISERROR(SUMIF([1]Nevezések!I:I,L337,[1]Nevezések!AD:AD)),0,SUMIF([1]Nevezések!I:I,L337,[1]Nevezések!AD:AD))</f>
        <v>0</v>
      </c>
      <c r="N337" s="6">
        <f ca="1">IF( ISERROR(SUMIF([1]Nevezések!I:I,L337,[1]Nevezések!AE:AE)),0,SUMIF([1]Nevezések!I:I,L337,[1]Nevezések!AE:AE))</f>
        <v>0</v>
      </c>
      <c r="O337" s="4"/>
      <c r="P337" s="4"/>
      <c r="Q337" s="4"/>
      <c r="R337" s="4"/>
      <c r="S337" s="4"/>
      <c r="T337" s="4"/>
    </row>
    <row r="338" spans="12:20" x14ac:dyDescent="0.3">
      <c r="L338" s="4" t="str">
        <f ca="1">IFERROR(__xludf.DUMMYFUNCTION("""COMPUTED_VALUE"""),"Budapest XVII. Kerületi Kőrösi Csoma Sándor Általános Iskola és Gimnázium")</f>
        <v>Budapest XVII. Kerületi Kőrösi Csoma Sándor Általános Iskola és Gimnázium</v>
      </c>
      <c r="M338" s="6">
        <f ca="1">IF( ISERROR(SUMIF([1]Nevezések!I:I,L338,[1]Nevezések!AD:AD)),0,SUMIF([1]Nevezések!I:I,L338,[1]Nevezések!AD:AD))</f>
        <v>0</v>
      </c>
      <c r="N338" s="6">
        <f ca="1">IF( ISERROR(SUMIF([1]Nevezések!I:I,L338,[1]Nevezések!AE:AE)),0,SUMIF([1]Nevezések!I:I,L338,[1]Nevezések!AE:AE))</f>
        <v>0</v>
      </c>
      <c r="O338" s="4"/>
      <c r="P338" s="4"/>
      <c r="Q338" s="4"/>
      <c r="R338" s="4"/>
      <c r="S338" s="4"/>
      <c r="T338" s="4"/>
    </row>
    <row r="339" spans="12:20" x14ac:dyDescent="0.3">
      <c r="L339" s="4" t="str">
        <f ca="1">IFERROR(__xludf.DUMMYFUNCTION("""COMPUTED_VALUE"""),"Kaposvári Táncsics Mihály Gimnázium")</f>
        <v>Kaposvári Táncsics Mihály Gimnázium</v>
      </c>
      <c r="M339" s="6">
        <f ca="1">IF( ISERROR(SUMIF([1]Nevezések!I:I,L339,[1]Nevezések!AD:AD)),0,SUMIF([1]Nevezések!I:I,L339,[1]Nevezések!AD:AD))</f>
        <v>0</v>
      </c>
      <c r="N339" s="6">
        <f ca="1">IF( ISERROR(SUMIF([1]Nevezések!I:I,L339,[1]Nevezések!AE:AE)),0,SUMIF([1]Nevezések!I:I,L339,[1]Nevezések!AE:AE))</f>
        <v>0</v>
      </c>
      <c r="O339" s="4"/>
      <c r="P339" s="4"/>
      <c r="Q339" s="4"/>
      <c r="R339" s="4"/>
      <c r="S339" s="4"/>
      <c r="T339" s="4"/>
    </row>
    <row r="340" spans="12:20" x14ac:dyDescent="0.3">
      <c r="L340" s="4" t="str">
        <f ca="1">IFERROR(__xludf.DUMMYFUNCTION("""COMPUTED_VALUE"""),"Hámori Waldorf Általános Iskola, Gimnázium és Alapfokú Művészeti Iskola")</f>
        <v>Hámori Waldorf Általános Iskola, Gimnázium és Alapfokú Művészeti Iskola</v>
      </c>
      <c r="M340" s="6">
        <f ca="1">IF( ISERROR(SUMIF([1]Nevezések!I:I,L340,[1]Nevezések!AD:AD)),0,SUMIF([1]Nevezések!I:I,L340,[1]Nevezések!AD:AD))</f>
        <v>0</v>
      </c>
      <c r="N340" s="6">
        <f ca="1">IF( ISERROR(SUMIF([1]Nevezések!I:I,L340,[1]Nevezések!AE:AE)),0,SUMIF([1]Nevezések!I:I,L340,[1]Nevezések!AE:AE))</f>
        <v>0</v>
      </c>
      <c r="O340" s="4"/>
      <c r="P340" s="4"/>
      <c r="Q340" s="4"/>
      <c r="R340" s="4"/>
      <c r="S340" s="4"/>
      <c r="T340" s="4"/>
    </row>
    <row r="341" spans="12:20" x14ac:dyDescent="0.3">
      <c r="L341" s="4" t="str">
        <f ca="1">IFERROR(__xludf.DUMMYFUNCTION("""COMPUTED_VALUE"""),"Mosonmagyaróvári Kossuth Lajos Gimnázium és Kollégium")</f>
        <v>Mosonmagyaróvári Kossuth Lajos Gimnázium és Kollégium</v>
      </c>
      <c r="M341" s="6">
        <f ca="1">IF( ISERROR(SUMIF([1]Nevezések!I:I,L341,[1]Nevezések!AD:AD)),0,SUMIF([1]Nevezések!I:I,L341,[1]Nevezések!AD:AD))</f>
        <v>0</v>
      </c>
      <c r="N341" s="6">
        <f ca="1">IF( ISERROR(SUMIF([1]Nevezések!I:I,L341,[1]Nevezések!AE:AE)),0,SUMIF([1]Nevezések!I:I,L341,[1]Nevezések!AE:AE))</f>
        <v>0</v>
      </c>
      <c r="O341" s="4"/>
      <c r="P341" s="4"/>
      <c r="Q341" s="4"/>
      <c r="R341" s="4"/>
      <c r="S341" s="4"/>
      <c r="T341" s="4"/>
    </row>
    <row r="342" spans="12:20" x14ac:dyDescent="0.3">
      <c r="L342" s="4" t="str">
        <f ca="1">IFERROR(__xludf.DUMMYFUNCTION("""COMPUTED_VALUE"""),"Budapesti Műszaki SZC Puskás Tivadar Távközlési és Informatikai Technikum")</f>
        <v>Budapesti Műszaki SZC Puskás Tivadar Távközlési és Informatikai Technikum</v>
      </c>
      <c r="M342" s="6">
        <f ca="1">IF( ISERROR(SUMIF([1]Nevezések!I:I,L342,[1]Nevezések!AD:AD)),0,SUMIF([1]Nevezések!I:I,L342,[1]Nevezések!AD:AD))</f>
        <v>0</v>
      </c>
      <c r="N342" s="6">
        <f ca="1">IF( ISERROR(SUMIF([1]Nevezések!I:I,L342,[1]Nevezések!AE:AE)),0,SUMIF([1]Nevezések!I:I,L342,[1]Nevezések!AE:AE))</f>
        <v>0</v>
      </c>
      <c r="O342" s="4"/>
      <c r="P342" s="4"/>
      <c r="Q342" s="4"/>
      <c r="R342" s="4"/>
      <c r="S342" s="4"/>
      <c r="T342" s="4"/>
    </row>
    <row r="343" spans="12:20" x14ac:dyDescent="0.3">
      <c r="L343" s="4" t="str">
        <f ca="1">IFERROR(__xludf.DUMMYFUNCTION("""COMPUTED_VALUE"""),"Heves Vármegyei SZC Március 15. Technikum, Szakképző Iskola és Kollégium")</f>
        <v>Heves Vármegyei SZC Március 15. Technikum, Szakképző Iskola és Kollégium</v>
      </c>
      <c r="M343" s="6">
        <f ca="1">IF( ISERROR(SUMIF([1]Nevezések!I:I,L343,[1]Nevezések!AD:AD)),0,SUMIF([1]Nevezések!I:I,L343,[1]Nevezések!AD:AD))</f>
        <v>0</v>
      </c>
      <c r="N343" s="6">
        <f ca="1">IF( ISERROR(SUMIF([1]Nevezések!I:I,L343,[1]Nevezések!AE:AE)),0,SUMIF([1]Nevezések!I:I,L343,[1]Nevezések!AE:AE))</f>
        <v>0</v>
      </c>
      <c r="O343" s="4"/>
      <c r="P343" s="4"/>
      <c r="Q343" s="4"/>
      <c r="R343" s="4"/>
      <c r="S343" s="4"/>
      <c r="T343" s="4"/>
    </row>
    <row r="344" spans="12:20" x14ac:dyDescent="0.3">
      <c r="L344" s="4" t="str">
        <f ca="1">IFERROR(__xludf.DUMMYFUNCTION("""COMPUTED_VALUE"""),"Budapesti Gépészeti SZC Ganz Ábrahám Két Tanítási Nyelvű Technikum")</f>
        <v>Budapesti Gépészeti SZC Ganz Ábrahám Két Tanítási Nyelvű Technikum</v>
      </c>
      <c r="M344" s="6">
        <f ca="1">IF( ISERROR(SUMIF([1]Nevezések!I:I,L344,[1]Nevezések!AD:AD)),0,SUMIF([1]Nevezések!I:I,L344,[1]Nevezések!AD:AD))</f>
        <v>0</v>
      </c>
      <c r="N344" s="6">
        <f ca="1">IF( ISERROR(SUMIF([1]Nevezések!I:I,L344,[1]Nevezések!AE:AE)),0,SUMIF([1]Nevezések!I:I,L344,[1]Nevezések!AE:AE))</f>
        <v>0</v>
      </c>
      <c r="O344" s="4"/>
      <c r="P344" s="4"/>
      <c r="Q344" s="4"/>
      <c r="R344" s="4"/>
      <c r="S344" s="4"/>
      <c r="T344" s="4"/>
    </row>
    <row r="345" spans="12:20" x14ac:dyDescent="0.3">
      <c r="L345" s="4" t="str">
        <f ca="1">IFERROR(__xludf.DUMMYFUNCTION("""COMPUTED_VALUE"""),"Kispesti Deák Ferenc Gimnázium")</f>
        <v>Kispesti Deák Ferenc Gimnázium</v>
      </c>
      <c r="M345" s="6">
        <f ca="1">IF( ISERROR(SUMIF([1]Nevezések!I:I,L345,[1]Nevezések!AD:AD)),0,SUMIF([1]Nevezések!I:I,L345,[1]Nevezések!AD:AD))</f>
        <v>0</v>
      </c>
      <c r="N345" s="6">
        <f ca="1">IF( ISERROR(SUMIF([1]Nevezések!I:I,L345,[1]Nevezések!AE:AE)),0,SUMIF([1]Nevezések!I:I,L345,[1]Nevezések!AE:AE))</f>
        <v>0</v>
      </c>
      <c r="O345" s="4"/>
      <c r="P345" s="4"/>
      <c r="Q345" s="4"/>
      <c r="R345" s="4"/>
      <c r="S345" s="4"/>
      <c r="T345" s="4"/>
    </row>
    <row r="346" spans="12:20" x14ac:dyDescent="0.3">
      <c r="L346" s="4" t="str">
        <f ca="1">IFERROR(__xludf.DUMMYFUNCTION("""COMPUTED_VALUE"""),"Berzsenyi Dániel Gimnázium")</f>
        <v>Berzsenyi Dániel Gimnázium</v>
      </c>
      <c r="M346" s="6">
        <f ca="1">IF( ISERROR(SUMIF([1]Nevezések!I:I,L346,[1]Nevezések!AD:AD)),0,SUMIF([1]Nevezések!I:I,L346,[1]Nevezések!AD:AD))</f>
        <v>0</v>
      </c>
      <c r="N346" s="6">
        <f ca="1">IF( ISERROR(SUMIF([1]Nevezések!I:I,L346,[1]Nevezések!AE:AE)),0,SUMIF([1]Nevezések!I:I,L346,[1]Nevezések!AE:AE))</f>
        <v>6</v>
      </c>
      <c r="O346" s="4"/>
      <c r="P346" s="4"/>
      <c r="Q346" s="4"/>
      <c r="R346" s="4"/>
      <c r="S346" s="4"/>
      <c r="T346" s="4"/>
    </row>
    <row r="347" spans="12:20" x14ac:dyDescent="0.3">
      <c r="L347" s="4" t="str">
        <f ca="1">IFERROR(__xludf.DUMMYFUNCTION("""COMPUTED_VALUE"""),"Szegedi SZC Gábor Dénes Technikum és Szakgimnázium")</f>
        <v>Szegedi SZC Gábor Dénes Technikum és Szakgimnázium</v>
      </c>
      <c r="M347" s="6">
        <f ca="1">IF( ISERROR(SUMIF([1]Nevezések!I:I,L347,[1]Nevezések!AD:AD)),0,SUMIF([1]Nevezések!I:I,L347,[1]Nevezések!AD:AD))</f>
        <v>0</v>
      </c>
      <c r="N347" s="6">
        <f ca="1">IF( ISERROR(SUMIF([1]Nevezések!I:I,L347,[1]Nevezések!AE:AE)),0,SUMIF([1]Nevezések!I:I,L347,[1]Nevezések!AE:AE))</f>
        <v>0</v>
      </c>
      <c r="O347" s="4"/>
      <c r="P347" s="4"/>
      <c r="Q347" s="4"/>
      <c r="R347" s="4"/>
      <c r="S347" s="4"/>
      <c r="T347" s="4"/>
    </row>
    <row r="348" spans="12:20" x14ac:dyDescent="0.3">
      <c r="L348" s="4" t="str">
        <f ca="1">IFERROR(__xludf.DUMMYFUNCTION("""COMPUTED_VALUE"""),"Szolnoki SZC Vásárhelyi Pál Két Tanítási Nyelvű Technikum")</f>
        <v>Szolnoki SZC Vásárhelyi Pál Két Tanítási Nyelvű Technikum</v>
      </c>
      <c r="M348" s="6">
        <f ca="1">IF( ISERROR(SUMIF([1]Nevezések!I:I,L348,[1]Nevezések!AD:AD)),0,SUMIF([1]Nevezések!I:I,L348,[1]Nevezések!AD:AD))</f>
        <v>0</v>
      </c>
      <c r="N348" s="6">
        <f ca="1">IF( ISERROR(SUMIF([1]Nevezések!I:I,L348,[1]Nevezések!AE:AE)),0,SUMIF([1]Nevezések!I:I,L348,[1]Nevezések!AE:AE))</f>
        <v>1</v>
      </c>
      <c r="O348" s="4"/>
      <c r="P348" s="4"/>
      <c r="Q348" s="4"/>
      <c r="R348" s="4"/>
      <c r="S348" s="4"/>
      <c r="T348" s="4"/>
    </row>
    <row r="349" spans="12:20" x14ac:dyDescent="0.3">
      <c r="L349" s="4" t="str">
        <f ca="1">IFERROR(__xludf.DUMMYFUNCTION("""COMPUTED_VALUE"""),"Szent Benedek Gimnázium és Technikum")</f>
        <v>Szent Benedek Gimnázium és Technikum</v>
      </c>
      <c r="M349" s="6">
        <f ca="1">IF( ISERROR(SUMIF([1]Nevezések!I:I,L349,[1]Nevezések!AD:AD)),0,SUMIF([1]Nevezések!I:I,L349,[1]Nevezések!AD:AD))</f>
        <v>0</v>
      </c>
      <c r="N349" s="6">
        <f ca="1">IF( ISERROR(SUMIF([1]Nevezések!I:I,L349,[1]Nevezések!AE:AE)),0,SUMIF([1]Nevezések!I:I,L349,[1]Nevezések!AE:AE))</f>
        <v>10</v>
      </c>
      <c r="O349" s="4"/>
      <c r="P349" s="4"/>
      <c r="Q349" s="4"/>
      <c r="R349" s="4"/>
      <c r="S349" s="4"/>
      <c r="T349" s="4"/>
    </row>
    <row r="350" spans="12:20" x14ac:dyDescent="0.3">
      <c r="L350" s="4" t="str">
        <f ca="1">IFERROR(__xludf.DUMMYFUNCTION("""COMPUTED_VALUE"""),"Szegedi SZC Csonka János Technikum")</f>
        <v>Szegedi SZC Csonka János Technikum</v>
      </c>
      <c r="M350" s="6">
        <f ca="1">IF( ISERROR(SUMIF([1]Nevezések!I:I,L350,[1]Nevezések!AD:AD)),0,SUMIF([1]Nevezések!I:I,L350,[1]Nevezések!AD:AD))</f>
        <v>0</v>
      </c>
      <c r="N350" s="6">
        <f ca="1">IF( ISERROR(SUMIF([1]Nevezések!I:I,L350,[1]Nevezések!AE:AE)),0,SUMIF([1]Nevezések!I:I,L350,[1]Nevezések!AE:AE))</f>
        <v>0</v>
      </c>
      <c r="O350" s="4"/>
      <c r="P350" s="4"/>
      <c r="Q350" s="4"/>
      <c r="R350" s="4"/>
      <c r="S350" s="4"/>
      <c r="T350" s="4"/>
    </row>
    <row r="351" spans="12:20" x14ac:dyDescent="0.3">
      <c r="L351" s="4" t="str">
        <f ca="1">IFERROR(__xludf.DUMMYFUNCTION("""COMPUTED_VALUE"""),"Debreceni Református Kollégium Gimnáziuma és Diákotthona")</f>
        <v>Debreceni Református Kollégium Gimnáziuma és Diákotthona</v>
      </c>
      <c r="M351" s="6">
        <f ca="1">IF( ISERROR(SUMIF([1]Nevezések!I:I,L351,[1]Nevezések!AD:AD)),0,SUMIF([1]Nevezések!I:I,L351,[1]Nevezések!AD:AD))</f>
        <v>0</v>
      </c>
      <c r="N351" s="6">
        <f ca="1">IF( ISERROR(SUMIF([1]Nevezések!I:I,L351,[1]Nevezések!AE:AE)),0,SUMIF([1]Nevezések!I:I,L351,[1]Nevezések!AE:AE))</f>
        <v>0</v>
      </c>
      <c r="O351" s="4"/>
      <c r="P351" s="4"/>
      <c r="Q351" s="4"/>
      <c r="R351" s="4"/>
      <c r="S351" s="4"/>
      <c r="T351" s="4"/>
    </row>
    <row r="352" spans="12:20" x14ac:dyDescent="0.3">
      <c r="L352" s="4" t="str">
        <f ca="1">IFERROR(__xludf.DUMMYFUNCTION("""COMPUTED_VALUE"""),"Budapest I. Kerületi Petőfi Sándor Gimnázium")</f>
        <v>Budapest I. Kerületi Petőfi Sándor Gimnázium</v>
      </c>
      <c r="M352" s="6">
        <f ca="1">IF( ISERROR(SUMIF([1]Nevezések!I:I,L352,[1]Nevezések!AD:AD)),0,SUMIF([1]Nevezések!I:I,L352,[1]Nevezések!AD:AD))</f>
        <v>0</v>
      </c>
      <c r="N352" s="6">
        <f ca="1">IF( ISERROR(SUMIF([1]Nevezések!I:I,L352,[1]Nevezések!AE:AE)),0,SUMIF([1]Nevezések!I:I,L352,[1]Nevezések!AE:AE))</f>
        <v>0</v>
      </c>
      <c r="O352" s="4"/>
      <c r="P352" s="4"/>
      <c r="Q352" s="4"/>
      <c r="R352" s="4"/>
      <c r="S352" s="4"/>
      <c r="T352" s="4"/>
    </row>
    <row r="353" spans="12:20" x14ac:dyDescent="0.3">
      <c r="L353" s="4" t="str">
        <f ca="1">IFERROR(__xludf.DUMMYFUNCTION("""COMPUTED_VALUE"""),"Budapesti Gazdasági SZC Dobos C. József Vendéglátóipari Technikum és Szakképző Iskola")</f>
        <v>Budapesti Gazdasági SZC Dobos C. József Vendéglátóipari Technikum és Szakképző Iskola</v>
      </c>
      <c r="M353" s="6">
        <f ca="1">IF( ISERROR(SUMIF([1]Nevezések!I:I,L353,[1]Nevezések!AD:AD)),0,SUMIF([1]Nevezések!I:I,L353,[1]Nevezések!AD:AD))</f>
        <v>0</v>
      </c>
      <c r="N353" s="6">
        <f ca="1">IF( ISERROR(SUMIF([1]Nevezések!I:I,L353,[1]Nevezések!AE:AE)),0,SUMIF([1]Nevezések!I:I,L353,[1]Nevezések!AE:AE))</f>
        <v>0</v>
      </c>
      <c r="O353" s="4"/>
      <c r="P353" s="4"/>
      <c r="Q353" s="4"/>
      <c r="R353" s="4"/>
      <c r="S353" s="4"/>
      <c r="T353" s="4"/>
    </row>
    <row r="354" spans="12:20" x14ac:dyDescent="0.3">
      <c r="L354" s="4" t="str">
        <f ca="1">IFERROR(__xludf.DUMMYFUNCTION("""COMPUTED_VALUE"""),"Zalaegerszegi Kölcsey Ferenc Gimnázium")</f>
        <v>Zalaegerszegi Kölcsey Ferenc Gimnázium</v>
      </c>
      <c r="M354" s="6">
        <f ca="1">IF( ISERROR(SUMIF([1]Nevezések!I:I,L354,[1]Nevezések!AD:AD)),0,SUMIF([1]Nevezések!I:I,L354,[1]Nevezések!AD:AD))</f>
        <v>0</v>
      </c>
      <c r="N354" s="6">
        <f ca="1">IF( ISERROR(SUMIF([1]Nevezések!I:I,L354,[1]Nevezések!AE:AE)),0,SUMIF([1]Nevezések!I:I,L354,[1]Nevezések!AE:AE))</f>
        <v>0</v>
      </c>
      <c r="O354" s="4"/>
      <c r="P354" s="4"/>
      <c r="Q354" s="4"/>
      <c r="R354" s="4"/>
      <c r="S354" s="4"/>
      <c r="T354" s="4"/>
    </row>
    <row r="355" spans="12:20" x14ac:dyDescent="0.3">
      <c r="L355" s="4" t="str">
        <f ca="1">IFERROR(__xludf.DUMMYFUNCTION("""COMPUTED_VALUE"""),"Alföldi ASzC Bedő Albert Erdészeti Technikum, Szakképző Iskola és Kollégium")</f>
        <v>Alföldi ASzC Bedő Albert Erdészeti Technikum, Szakképző Iskola és Kollégium</v>
      </c>
      <c r="M355" s="6">
        <f ca="1">IF( ISERROR(SUMIF([1]Nevezések!I:I,L355,[1]Nevezések!AD:AD)),0,SUMIF([1]Nevezések!I:I,L355,[1]Nevezések!AD:AD))</f>
        <v>0</v>
      </c>
      <c r="N355" s="6">
        <f ca="1">IF( ISERROR(SUMIF([1]Nevezések!I:I,L355,[1]Nevezések!AE:AE)),0,SUMIF([1]Nevezések!I:I,L355,[1]Nevezések!AE:AE))</f>
        <v>1</v>
      </c>
      <c r="O355" s="4"/>
      <c r="P355" s="4"/>
      <c r="Q355" s="4"/>
      <c r="R355" s="4"/>
      <c r="S355" s="4"/>
      <c r="T355" s="4"/>
    </row>
    <row r="356" spans="12:20" x14ac:dyDescent="0.3">
      <c r="L356" s="4" t="str">
        <f ca="1">IFERROR(__xludf.DUMMYFUNCTION("""COMPUTED_VALUE"""),"NICOLAE BĂLCESCU ROMÁN GIMNÁZIUM, ÁLTALÁNOS ISKOLA ÉS KOLLÉGIUM")</f>
        <v>NICOLAE BĂLCESCU ROMÁN GIMNÁZIUM, ÁLTALÁNOS ISKOLA ÉS KOLLÉGIUM</v>
      </c>
      <c r="M356" s="6">
        <f ca="1">IF( ISERROR(SUMIF([1]Nevezések!I:I,L356,[1]Nevezések!AD:AD)),0,SUMIF([1]Nevezések!I:I,L356,[1]Nevezések!AD:AD))</f>
        <v>0</v>
      </c>
      <c r="N356" s="6">
        <f ca="1">IF( ISERROR(SUMIF([1]Nevezések!I:I,L356,[1]Nevezések!AE:AE)),0,SUMIF([1]Nevezések!I:I,L356,[1]Nevezések!AE:AE))</f>
        <v>0</v>
      </c>
      <c r="O356" s="4"/>
      <c r="P356" s="4"/>
      <c r="Q356" s="4"/>
      <c r="R356" s="4"/>
      <c r="S356" s="4"/>
      <c r="T356" s="4"/>
    </row>
    <row r="357" spans="12:20" x14ac:dyDescent="0.3">
      <c r="L357" s="4" t="str">
        <f ca="1">IFERROR(__xludf.DUMMYFUNCTION("""COMPUTED_VALUE"""),"Pannonhalmi Bencés Gimnázium és Szakkollégium")</f>
        <v>Pannonhalmi Bencés Gimnázium és Szakkollégium</v>
      </c>
      <c r="M357" s="6">
        <f ca="1">IF( ISERROR(SUMIF([1]Nevezések!I:I,L357,[1]Nevezések!AD:AD)),0,SUMIF([1]Nevezések!I:I,L357,[1]Nevezések!AD:AD))</f>
        <v>0</v>
      </c>
      <c r="N357" s="6">
        <f ca="1">IF( ISERROR(SUMIF([1]Nevezések!I:I,L357,[1]Nevezések!AE:AE)),0,SUMIF([1]Nevezések!I:I,L357,[1]Nevezések!AE:AE))</f>
        <v>2</v>
      </c>
      <c r="O357" s="4"/>
      <c r="P357" s="4"/>
      <c r="Q357" s="4"/>
      <c r="R357" s="4"/>
      <c r="S357" s="4"/>
      <c r="T357" s="4"/>
    </row>
    <row r="358" spans="12:20" x14ac:dyDescent="0.3">
      <c r="L358" s="4" t="str">
        <f ca="1">IFERROR(__xludf.DUMMYFUNCTION("""COMPUTED_VALUE"""),"Móri Táncsics Mihály Gimnázium")</f>
        <v>Móri Táncsics Mihály Gimnázium</v>
      </c>
      <c r="M358" s="6">
        <f ca="1">IF( ISERROR(SUMIF([1]Nevezések!I:I,L358,[1]Nevezések!AD:AD)),0,SUMIF([1]Nevezések!I:I,L358,[1]Nevezések!AD:AD))</f>
        <v>0</v>
      </c>
      <c r="N358" s="6">
        <f ca="1">IF( ISERROR(SUMIF([1]Nevezések!I:I,L358,[1]Nevezések!AE:AE)),0,SUMIF([1]Nevezések!I:I,L358,[1]Nevezések!AE:AE))</f>
        <v>0</v>
      </c>
      <c r="O358" s="4"/>
      <c r="P358" s="4"/>
      <c r="Q358" s="4"/>
      <c r="R358" s="4"/>
      <c r="S358" s="4"/>
      <c r="T358" s="4"/>
    </row>
    <row r="359" spans="12:20" x14ac:dyDescent="0.3">
      <c r="L359" s="4" t="str">
        <f ca="1">IFERROR(__xludf.DUMMYFUNCTION("""COMPUTED_VALUE"""),"Kisalföldi ASzC Herman Ottó Környezetvédelmi és Mezőgazdasági Technikum, Szakképző Iskola és Kollégium")</f>
        <v>Kisalföldi ASzC Herman Ottó Környezetvédelmi és Mezőgazdasági Technikum, Szakképző Iskola és Kollégium</v>
      </c>
      <c r="M359" s="6">
        <f ca="1">IF( ISERROR(SUMIF([1]Nevezések!I:I,L359,[1]Nevezések!AD:AD)),0,SUMIF([1]Nevezések!I:I,L359,[1]Nevezések!AD:AD))</f>
        <v>0</v>
      </c>
      <c r="N359" s="6">
        <f ca="1">IF( ISERROR(SUMIF([1]Nevezések!I:I,L359,[1]Nevezések!AE:AE)),0,SUMIF([1]Nevezések!I:I,L359,[1]Nevezések!AE:AE))</f>
        <v>0</v>
      </c>
      <c r="O359" s="4"/>
      <c r="P359" s="4"/>
      <c r="Q359" s="4"/>
      <c r="R359" s="4"/>
      <c r="S359" s="4"/>
      <c r="T359" s="4"/>
    </row>
    <row r="360" spans="12:20" x14ac:dyDescent="0.3">
      <c r="L360" s="4" t="str">
        <f ca="1">IFERROR(__xludf.DUMMYFUNCTION("""COMPUTED_VALUE"""),"Székesfehérvári SZC Széchenyi István Műszaki Technikum")</f>
        <v>Székesfehérvári SZC Széchenyi István Műszaki Technikum</v>
      </c>
      <c r="M360" s="6">
        <f ca="1">IF( ISERROR(SUMIF([1]Nevezések!I:I,L360,[1]Nevezések!AD:AD)),0,SUMIF([1]Nevezések!I:I,L360,[1]Nevezések!AD:AD))</f>
        <v>0</v>
      </c>
      <c r="N360" s="6">
        <f ca="1">IF( ISERROR(SUMIF([1]Nevezések!I:I,L360,[1]Nevezések!AE:AE)),0,SUMIF([1]Nevezések!I:I,L360,[1]Nevezések!AE:AE))</f>
        <v>2</v>
      </c>
      <c r="O360" s="4"/>
      <c r="P360" s="4"/>
      <c r="Q360" s="4"/>
      <c r="R360" s="4"/>
      <c r="S360" s="4"/>
      <c r="T360" s="4"/>
    </row>
    <row r="361" spans="12:20" x14ac:dyDescent="0.3">
      <c r="L361" s="4" t="str">
        <f ca="1">IFERROR(__xludf.DUMMYFUNCTION("""COMPUTED_VALUE"""),"Óbudai Árpád Gimnázium")</f>
        <v>Óbudai Árpád Gimnázium</v>
      </c>
      <c r="M361" s="6">
        <f ca="1">IF( ISERROR(SUMIF([1]Nevezések!I:I,L361,[1]Nevezések!AD:AD)),0,SUMIF([1]Nevezések!I:I,L361,[1]Nevezések!AD:AD))</f>
        <v>0</v>
      </c>
      <c r="N361" s="6">
        <f ca="1">IF( ISERROR(SUMIF([1]Nevezések!I:I,L361,[1]Nevezések!AE:AE)),0,SUMIF([1]Nevezések!I:I,L361,[1]Nevezések!AE:AE))</f>
        <v>0</v>
      </c>
      <c r="O361" s="4"/>
      <c r="P361" s="4"/>
      <c r="Q361" s="4"/>
      <c r="R361" s="4"/>
      <c r="S361" s="4"/>
      <c r="T361" s="4"/>
    </row>
    <row r="362" spans="12:20" x14ac:dyDescent="0.3">
      <c r="L362" s="4" t="str">
        <f ca="1">IFERROR(__xludf.DUMMYFUNCTION("""COMPUTED_VALUE"""),"Berzsenyi Dániel Evangélikus (Líceum) Gimnázium és Kollégium")</f>
        <v>Berzsenyi Dániel Evangélikus (Líceum) Gimnázium és Kollégium</v>
      </c>
      <c r="M362" s="6">
        <f ca="1">IF( ISERROR(SUMIF([1]Nevezések!I:I,L362,[1]Nevezések!AD:AD)),0,SUMIF([1]Nevezések!I:I,L362,[1]Nevezések!AD:AD))</f>
        <v>0</v>
      </c>
      <c r="N362" s="6">
        <f ca="1">IF( ISERROR(SUMIF([1]Nevezések!I:I,L362,[1]Nevezések!AE:AE)),0,SUMIF([1]Nevezések!I:I,L362,[1]Nevezések!AE:AE))</f>
        <v>0</v>
      </c>
      <c r="O362" s="4"/>
      <c r="P362" s="4"/>
      <c r="Q362" s="4"/>
      <c r="R362" s="4"/>
      <c r="S362" s="4"/>
      <c r="T362" s="4"/>
    </row>
    <row r="363" spans="12:20" x14ac:dyDescent="0.3">
      <c r="L363" s="4" t="str">
        <f ca="1">IFERROR(__xludf.DUMMYFUNCTION("""COMPUTED_VALUE"""),"Baptista Szeretetszolgálat Egyházi Jogi Személy")</f>
        <v>Baptista Szeretetszolgálat Egyházi Jogi Személy</v>
      </c>
      <c r="M363" s="6">
        <f ca="1">IF( ISERROR(SUMIF([1]Nevezések!I:I,L363,[1]Nevezések!AD:AD)),0,SUMIF([1]Nevezések!I:I,L363,[1]Nevezések!AD:AD))</f>
        <v>0</v>
      </c>
      <c r="N363" s="6">
        <f ca="1">IF( ISERROR(SUMIF([1]Nevezések!I:I,L363,[1]Nevezések!AE:AE)),0,SUMIF([1]Nevezések!I:I,L363,[1]Nevezések!AE:AE))</f>
        <v>0</v>
      </c>
      <c r="O363" s="4"/>
      <c r="P363" s="4"/>
      <c r="Q363" s="4"/>
      <c r="R363" s="4"/>
      <c r="S363" s="4"/>
      <c r="T363" s="4"/>
    </row>
    <row r="364" spans="12:20" x14ac:dyDescent="0.3">
      <c r="L364" s="4" t="str">
        <f ca="1">IFERROR(__xludf.DUMMYFUNCTION("""COMPUTED_VALUE"""),"Szegedi SZC Vasvári Pál Gazdasági és Informatikai Technikum")</f>
        <v>Szegedi SZC Vasvári Pál Gazdasági és Informatikai Technikum</v>
      </c>
      <c r="M364" s="4"/>
      <c r="N364" s="4"/>
      <c r="O364" s="4"/>
      <c r="P364" s="4"/>
      <c r="Q364" s="4"/>
      <c r="R364" s="4"/>
      <c r="S364" s="4"/>
      <c r="T364" s="4"/>
    </row>
    <row r="365" spans="12:20" x14ac:dyDescent="0.3">
      <c r="L365" s="4" t="str">
        <f ca="1">IFERROR(__xludf.DUMMYFUNCTION("""COMPUTED_VALUE"""),"Szegedi Radnóti Miklós Kísérleti Gimnázium")</f>
        <v>Szegedi Radnóti Miklós Kísérleti Gimnázium</v>
      </c>
      <c r="M365" s="4"/>
      <c r="N365" s="4"/>
      <c r="O365" s="4"/>
      <c r="P365" s="4"/>
      <c r="Q365" s="4"/>
      <c r="R365" s="4"/>
      <c r="S365" s="4"/>
      <c r="T365" s="4"/>
    </row>
    <row r="366" spans="12:20" x14ac:dyDescent="0.3">
      <c r="L366" s="4" t="str">
        <f ca="1">IFERROR(__xludf.DUMMYFUNCTION("""COMPUTED_VALUE"""),"Székesfehérvári SZC Vörösmarty Mihály Technikum és Szakképző Iskola")</f>
        <v>Székesfehérvári SZC Vörösmarty Mihály Technikum és Szakképző Iskola</v>
      </c>
      <c r="M366" s="4"/>
      <c r="N366" s="4"/>
      <c r="O366" s="4"/>
      <c r="P366" s="4"/>
      <c r="Q366" s="4"/>
      <c r="R366" s="4"/>
      <c r="S366" s="4"/>
      <c r="T366" s="4"/>
    </row>
    <row r="367" spans="12:20" x14ac:dyDescent="0.3">
      <c r="L367" s="4" t="str">
        <f ca="1">IFERROR(__xludf.DUMMYFUNCTION("""COMPUTED_VALUE"""),"Magyarországi Metodista Egyház")</f>
        <v>Magyarországi Metodista Egyház</v>
      </c>
      <c r="M367" s="4"/>
      <c r="N367" s="4"/>
      <c r="O367" s="4"/>
      <c r="P367" s="4"/>
      <c r="Q367" s="4"/>
      <c r="R367" s="4"/>
      <c r="S367" s="4"/>
      <c r="T367" s="4"/>
    </row>
    <row r="368" spans="12:20" x14ac:dyDescent="0.3">
      <c r="L368" s="4" t="str">
        <f ca="1">IFERROR(__xludf.DUMMYFUNCTION("""COMPUTED_VALUE"""),"Győri SZC Hild József Építőipari Technikum")</f>
        <v>Győri SZC Hild József Építőipari Technikum</v>
      </c>
      <c r="M368" s="4"/>
      <c r="N368" s="4"/>
      <c r="O368" s="4"/>
      <c r="P368" s="4"/>
      <c r="Q368" s="4"/>
      <c r="R368" s="4"/>
      <c r="S368" s="4"/>
      <c r="T368" s="4"/>
    </row>
    <row r="369" spans="12:20" x14ac:dyDescent="0.3">
      <c r="L369" s="4" t="str">
        <f ca="1">IFERROR(__xludf.DUMMYFUNCTION("""COMPUTED_VALUE"""),"Kürt Alapítványi Gimnázium")</f>
        <v>Kürt Alapítványi Gimnázium</v>
      </c>
      <c r="M369" s="4"/>
      <c r="N369" s="4"/>
      <c r="O369" s="4"/>
      <c r="P369" s="4"/>
      <c r="Q369" s="4"/>
      <c r="R369" s="4"/>
      <c r="S369" s="4"/>
      <c r="T369" s="4"/>
    </row>
    <row r="370" spans="12:20" x14ac:dyDescent="0.3">
      <c r="L370" s="4" t="str">
        <f ca="1">IFERROR(__xludf.DUMMYFUNCTION("""COMPUTED_VALUE"""),"Baranya Vármegyei SZC Zsolnay Vilmos Technikum és Szakképző Iskola")</f>
        <v>Baranya Vármegyei SZC Zsolnay Vilmos Technikum és Szakképző Iskola</v>
      </c>
      <c r="M370" s="4"/>
      <c r="N370" s="4"/>
      <c r="O370" s="4"/>
      <c r="P370" s="4"/>
      <c r="Q370" s="4"/>
      <c r="R370" s="4"/>
      <c r="S370" s="4"/>
      <c r="T370" s="4"/>
    </row>
    <row r="371" spans="12:20" x14ac:dyDescent="0.3">
      <c r="L371" s="4" t="str">
        <f ca="1">IFERROR(__xludf.DUMMYFUNCTION("""COMPUTED_VALUE"""),"Budapesti Komplex SZC Kreatív Technikum")</f>
        <v>Budapesti Komplex SZC Kreatív Technikum</v>
      </c>
      <c r="M371" s="4"/>
      <c r="N371" s="4"/>
      <c r="O371" s="4"/>
      <c r="P371" s="4"/>
      <c r="Q371" s="4"/>
      <c r="R371" s="4"/>
      <c r="S371" s="4"/>
      <c r="T371" s="4"/>
    </row>
    <row r="372" spans="12:20" x14ac:dyDescent="0.3">
      <c r="L372" s="4" t="str">
        <f ca="1">IFERROR(__xludf.DUMMYFUNCTION("""COMPUTED_VALUE"""),"Premontrei Szakgimnázium, Technikum és Kollégium")</f>
        <v>Premontrei Szakgimnázium, Technikum és Kollégium</v>
      </c>
      <c r="M372" s="4"/>
      <c r="N372" s="4"/>
      <c r="O372" s="4"/>
      <c r="P372" s="4"/>
      <c r="Q372" s="4"/>
      <c r="R372" s="4"/>
      <c r="S372" s="4"/>
      <c r="T372" s="4"/>
    </row>
    <row r="373" spans="12:20" x14ac:dyDescent="0.3">
      <c r="L373" s="4" t="str">
        <f ca="1">IFERROR(__xludf.DUMMYFUNCTION("""COMPUTED_VALUE"""),"Budapesti Osztrák Iskola - Osztrák Felsőreál Gimnázium")</f>
        <v>Budapesti Osztrák Iskola - Osztrák Felsőreál Gimnázium</v>
      </c>
      <c r="M373" s="4"/>
      <c r="N373" s="4"/>
      <c r="O373" s="4"/>
      <c r="P373" s="4"/>
      <c r="Q373" s="4"/>
      <c r="R373" s="4"/>
      <c r="S373" s="4"/>
      <c r="T373" s="4"/>
    </row>
    <row r="374" spans="12:20" x14ac:dyDescent="0.3">
      <c r="L374" s="4" t="str">
        <f ca="1">IFERROR(__xludf.DUMMYFUNCTION("""COMPUTED_VALUE"""),"Premontrei Rendi Szent Norbert Gimnázium")</f>
        <v>Premontrei Rendi Szent Norbert Gimnázium</v>
      </c>
      <c r="M374" s="4"/>
      <c r="N374" s="4"/>
      <c r="O374" s="4"/>
      <c r="P374" s="4"/>
      <c r="Q374" s="4"/>
      <c r="R374" s="4"/>
      <c r="S374" s="4"/>
      <c r="T374" s="4"/>
    </row>
    <row r="375" spans="12:20" x14ac:dyDescent="0.3">
      <c r="L375" s="4" t="str">
        <f ca="1">IFERROR(__xludf.DUMMYFUNCTION("""COMPUTED_VALUE"""),"Budapesti Műszaki SZC Than Károly Ökoiskola és Technikum")</f>
        <v>Budapesti Műszaki SZC Than Károly Ökoiskola és Technikum</v>
      </c>
      <c r="M375" s="4"/>
      <c r="N375" s="4"/>
      <c r="O375" s="4"/>
      <c r="P375" s="4"/>
      <c r="Q375" s="4"/>
      <c r="R375" s="4"/>
      <c r="S375" s="4"/>
      <c r="T375" s="4"/>
    </row>
    <row r="376" spans="12:20" x14ac:dyDescent="0.3">
      <c r="L376" s="4" t="str">
        <f ca="1">IFERROR(__xludf.DUMMYFUNCTION("""COMPUTED_VALUE"""),"Esztergomi Dobó Katalin Gimnázium")</f>
        <v>Esztergomi Dobó Katalin Gimnázium</v>
      </c>
      <c r="M376" s="4"/>
      <c r="N376" s="4"/>
      <c r="O376" s="4"/>
      <c r="P376" s="4"/>
      <c r="Q376" s="4"/>
      <c r="R376" s="4"/>
      <c r="S376" s="4"/>
      <c r="T376" s="4"/>
    </row>
    <row r="377" spans="12:20" x14ac:dyDescent="0.3">
      <c r="L377" s="4" t="str">
        <f ca="1">IFERROR(__xludf.DUMMYFUNCTION("""COMPUTED_VALUE"""),"Patrona Hungariae Általános Iskola, Gimnázium, Kollégium és Alapfokú Művészeti Iskola")</f>
        <v>Patrona Hungariae Általános Iskola, Gimnázium, Kollégium és Alapfokú Művészeti Iskola</v>
      </c>
      <c r="M377" s="4"/>
      <c r="N377" s="4"/>
      <c r="O377" s="4"/>
      <c r="P377" s="4"/>
      <c r="Q377" s="4"/>
      <c r="R377" s="4"/>
      <c r="S377" s="4"/>
      <c r="T377" s="4"/>
    </row>
    <row r="378" spans="12:20" x14ac:dyDescent="0.3">
      <c r="L378" s="4" t="str">
        <f ca="1">IFERROR(__xludf.DUMMYFUNCTION("""COMPUTED_VALUE"""),"Arany János Református Gimnázium és Kollégium")</f>
        <v>Arany János Református Gimnázium és Kollégium</v>
      </c>
      <c r="M378" s="4"/>
      <c r="N378" s="4"/>
      <c r="O378" s="4"/>
      <c r="P378" s="4"/>
      <c r="Q378" s="4"/>
      <c r="R378" s="4"/>
      <c r="S378" s="4"/>
      <c r="T378" s="4"/>
    </row>
    <row r="379" spans="12:20" x14ac:dyDescent="0.3">
      <c r="L379" s="4" t="str">
        <f ca="1">IFERROR(__xludf.DUMMYFUNCTION("""COMPUTED_VALUE"""),"Budaörsi Illyés Gyula Gimnázium, Technikum és Szakképző Iskola")</f>
        <v>Budaörsi Illyés Gyula Gimnázium, Technikum és Szakképző Iskola</v>
      </c>
      <c r="M379" s="4"/>
      <c r="N379" s="4"/>
      <c r="O379" s="4"/>
      <c r="P379" s="4"/>
      <c r="Q379" s="4"/>
      <c r="R379" s="4"/>
      <c r="S379" s="4"/>
      <c r="T379" s="4"/>
    </row>
    <row r="380" spans="12:20" x14ac:dyDescent="0.3">
      <c r="L380" s="4" t="str">
        <f ca="1">IFERROR(__xludf.DUMMYFUNCTION("""COMPUTED_VALUE"""),"Fóti Népművészeti Szakgimnázium és Gimnázium")</f>
        <v>Fóti Népművészeti Szakgimnázium és Gimnázium</v>
      </c>
      <c r="M380" s="4"/>
      <c r="N380" s="4"/>
      <c r="O380" s="4"/>
      <c r="P380" s="4"/>
      <c r="Q380" s="4"/>
      <c r="R380" s="4"/>
      <c r="S380" s="4"/>
      <c r="T380" s="4"/>
    </row>
    <row r="381" spans="12:20" x14ac:dyDescent="0.3">
      <c r="L381" s="4"/>
      <c r="M381" s="4"/>
      <c r="N381" s="4"/>
      <c r="O381" s="4"/>
      <c r="P381" s="4"/>
      <c r="Q381" s="4"/>
      <c r="R381" s="4"/>
      <c r="S381" s="4"/>
      <c r="T381" s="4"/>
    </row>
    <row r="382" spans="12:20" x14ac:dyDescent="0.3">
      <c r="L382" s="4"/>
      <c r="M382" s="4"/>
      <c r="N382" s="4"/>
      <c r="O382" s="4"/>
      <c r="P382" s="4"/>
      <c r="Q382" s="4"/>
      <c r="R382" s="4"/>
      <c r="S382" s="4"/>
      <c r="T382" s="4"/>
    </row>
    <row r="383" spans="12:20" x14ac:dyDescent="0.3">
      <c r="L383" s="4"/>
      <c r="M383" s="4"/>
      <c r="N383" s="4"/>
      <c r="O383" s="4"/>
      <c r="P383" s="4"/>
      <c r="Q383" s="4"/>
      <c r="R383" s="4"/>
      <c r="S383" s="4"/>
      <c r="T383" s="4"/>
    </row>
    <row r="384" spans="12:20" x14ac:dyDescent="0.3">
      <c r="L384" s="4"/>
      <c r="M384" s="4"/>
      <c r="N384" s="4"/>
      <c r="O384" s="4"/>
      <c r="P384" s="4"/>
      <c r="Q384" s="4"/>
      <c r="R384" s="4"/>
      <c r="S384" s="4"/>
      <c r="T384" s="4"/>
    </row>
    <row r="385" spans="12:20" x14ac:dyDescent="0.3">
      <c r="L385" s="4"/>
      <c r="M385" s="4"/>
      <c r="N385" s="4"/>
      <c r="O385" s="4"/>
      <c r="P385" s="4"/>
      <c r="Q385" s="4"/>
      <c r="R385" s="4"/>
      <c r="S385" s="4"/>
      <c r="T385" s="4"/>
    </row>
    <row r="386" spans="12:20" x14ac:dyDescent="0.3">
      <c r="L386" s="4"/>
      <c r="M386" s="4"/>
      <c r="N386" s="4"/>
      <c r="O386" s="4"/>
      <c r="P386" s="4"/>
      <c r="Q386" s="4"/>
      <c r="R386" s="4"/>
      <c r="S386" s="4"/>
      <c r="T386" s="4"/>
    </row>
    <row r="387" spans="12:20" x14ac:dyDescent="0.3">
      <c r="L387" s="4"/>
      <c r="M387" s="4"/>
      <c r="N387" s="4"/>
      <c r="O387" s="4"/>
      <c r="P387" s="4"/>
      <c r="Q387" s="4"/>
      <c r="R387" s="4"/>
      <c r="S387" s="4"/>
      <c r="T387" s="4"/>
    </row>
    <row r="388" spans="12:20" x14ac:dyDescent="0.3">
      <c r="L388" s="4"/>
      <c r="M388" s="4"/>
      <c r="N388" s="4"/>
      <c r="O388" s="4"/>
      <c r="P388" s="4"/>
      <c r="Q388" s="4"/>
      <c r="R388" s="4"/>
      <c r="S388" s="4"/>
      <c r="T388" s="4"/>
    </row>
    <row r="389" spans="12:20" x14ac:dyDescent="0.3">
      <c r="L389" s="4"/>
      <c r="M389" s="4"/>
      <c r="N389" s="4"/>
      <c r="O389" s="4"/>
      <c r="P389" s="4"/>
      <c r="Q389" s="4"/>
      <c r="R389" s="4"/>
      <c r="S389" s="4"/>
      <c r="T389" s="4"/>
    </row>
    <row r="390" spans="12:20" x14ac:dyDescent="0.3">
      <c r="L390" s="4"/>
      <c r="M390" s="4"/>
      <c r="N390" s="4"/>
      <c r="O390" s="4"/>
      <c r="P390" s="4"/>
      <c r="Q390" s="4"/>
      <c r="R390" s="4"/>
      <c r="S390" s="4"/>
      <c r="T390" s="4"/>
    </row>
    <row r="391" spans="12:20" x14ac:dyDescent="0.3">
      <c r="L391" s="4"/>
      <c r="M391" s="4"/>
      <c r="N391" s="4"/>
      <c r="O391" s="4"/>
      <c r="P391" s="4"/>
      <c r="Q391" s="4"/>
      <c r="R391" s="4"/>
      <c r="S391" s="4"/>
      <c r="T391" s="4"/>
    </row>
    <row r="392" spans="12:20" x14ac:dyDescent="0.3">
      <c r="L392" s="4"/>
      <c r="M392" s="4"/>
      <c r="N392" s="4"/>
      <c r="O392" s="4"/>
      <c r="P392" s="4"/>
      <c r="Q392" s="4"/>
      <c r="R392" s="4"/>
      <c r="S392" s="4"/>
      <c r="T392" s="4"/>
    </row>
    <row r="393" spans="12:20" x14ac:dyDescent="0.3">
      <c r="L393" s="4"/>
      <c r="M393" s="4"/>
      <c r="N393" s="4"/>
      <c r="O393" s="4"/>
      <c r="P393" s="4"/>
      <c r="Q393" s="4"/>
      <c r="R393" s="4"/>
      <c r="S393" s="4"/>
      <c r="T393" s="4"/>
    </row>
    <row r="394" spans="12:20" x14ac:dyDescent="0.3">
      <c r="L394" s="4"/>
      <c r="M394" s="4"/>
      <c r="N394" s="4"/>
      <c r="O394" s="4"/>
      <c r="P394" s="4"/>
      <c r="Q394" s="4"/>
      <c r="R394" s="4"/>
      <c r="S394" s="4"/>
      <c r="T394" s="4"/>
    </row>
    <row r="395" spans="12:20" x14ac:dyDescent="0.3">
      <c r="L395" s="4"/>
      <c r="M395" s="4"/>
      <c r="N395" s="4"/>
      <c r="O395" s="4"/>
      <c r="P395" s="4"/>
      <c r="Q395" s="4"/>
      <c r="R395" s="4"/>
      <c r="S395" s="4"/>
      <c r="T395" s="4"/>
    </row>
    <row r="396" spans="12:20" x14ac:dyDescent="0.3">
      <c r="L396" s="4"/>
      <c r="M396" s="4"/>
      <c r="N396" s="4"/>
      <c r="O396" s="4"/>
      <c r="P396" s="4"/>
      <c r="Q396" s="4"/>
      <c r="R396" s="4"/>
      <c r="S396" s="4"/>
      <c r="T396" s="4"/>
    </row>
    <row r="397" spans="12:20" x14ac:dyDescent="0.3">
      <c r="L397" s="4"/>
      <c r="M397" s="4"/>
      <c r="N397" s="4"/>
      <c r="O397" s="4"/>
      <c r="P397" s="4"/>
      <c r="Q397" s="4"/>
      <c r="R397" s="4"/>
      <c r="S397" s="4"/>
      <c r="T397" s="4"/>
    </row>
    <row r="398" spans="12:20" x14ac:dyDescent="0.3">
      <c r="L398" s="4"/>
      <c r="M398" s="4"/>
      <c r="N398" s="4"/>
      <c r="O398" s="4"/>
      <c r="P398" s="4"/>
      <c r="Q398" s="4"/>
      <c r="R398" s="4"/>
      <c r="S398" s="4"/>
      <c r="T398" s="4"/>
    </row>
    <row r="399" spans="12:20" x14ac:dyDescent="0.3">
      <c r="L399" s="4"/>
      <c r="M399" s="4"/>
      <c r="N399" s="4"/>
      <c r="O399" s="4"/>
      <c r="P399" s="4"/>
      <c r="Q399" s="4"/>
      <c r="R399" s="4"/>
      <c r="S399" s="4"/>
      <c r="T399" s="4"/>
    </row>
    <row r="400" spans="12:20" x14ac:dyDescent="0.3">
      <c r="L400" s="4"/>
      <c r="M400" s="4"/>
      <c r="N400" s="4"/>
      <c r="O400" s="4"/>
      <c r="P400" s="4"/>
      <c r="Q400" s="4"/>
      <c r="R400" s="4"/>
      <c r="S400" s="4"/>
      <c r="T400" s="4"/>
    </row>
    <row r="401" spans="12:20" x14ac:dyDescent="0.3">
      <c r="L401" s="4"/>
      <c r="M401" s="4"/>
      <c r="N401" s="4"/>
      <c r="O401" s="4"/>
      <c r="P401" s="4"/>
      <c r="Q401" s="4"/>
      <c r="R401" s="4"/>
      <c r="S401" s="4"/>
      <c r="T401" s="4"/>
    </row>
    <row r="402" spans="12:20" x14ac:dyDescent="0.3">
      <c r="L402" s="4"/>
      <c r="M402" s="4"/>
      <c r="N402" s="4"/>
      <c r="O402" s="4"/>
      <c r="P402" s="4"/>
      <c r="Q402" s="4"/>
      <c r="R402" s="4"/>
      <c r="S402" s="4"/>
      <c r="T402" s="4"/>
    </row>
    <row r="403" spans="12:20" x14ac:dyDescent="0.3">
      <c r="L403" s="4"/>
      <c r="M403" s="4"/>
      <c r="N403" s="4"/>
      <c r="O403" s="4"/>
      <c r="P403" s="4"/>
      <c r="Q403" s="4"/>
      <c r="R403" s="4"/>
      <c r="S403" s="4"/>
      <c r="T403" s="4"/>
    </row>
    <row r="404" spans="12:20" x14ac:dyDescent="0.3">
      <c r="L404" s="4"/>
      <c r="M404" s="4"/>
      <c r="N404" s="4"/>
      <c r="O404" s="4"/>
      <c r="P404" s="4"/>
      <c r="Q404" s="4"/>
      <c r="R404" s="4"/>
      <c r="S404" s="4"/>
      <c r="T404" s="4"/>
    </row>
    <row r="405" spans="12:20" x14ac:dyDescent="0.3">
      <c r="L405" s="4"/>
      <c r="M405" s="4"/>
      <c r="N405" s="4"/>
      <c r="O405" s="4"/>
      <c r="P405" s="4"/>
      <c r="Q405" s="4"/>
      <c r="R405" s="4"/>
      <c r="S405" s="4"/>
      <c r="T405" s="4"/>
    </row>
    <row r="406" spans="12:20" x14ac:dyDescent="0.3">
      <c r="L406" s="4"/>
      <c r="M406" s="4"/>
      <c r="N406" s="4"/>
      <c r="O406" s="4"/>
      <c r="P406" s="4"/>
      <c r="Q406" s="4"/>
      <c r="R406" s="4"/>
      <c r="S406" s="4"/>
      <c r="T406" s="4"/>
    </row>
    <row r="407" spans="12:20" x14ac:dyDescent="0.3">
      <c r="L407" s="4"/>
      <c r="M407" s="4"/>
      <c r="N407" s="4"/>
      <c r="O407" s="4"/>
      <c r="P407" s="4"/>
      <c r="Q407" s="4"/>
      <c r="R407" s="4"/>
      <c r="S407" s="4"/>
      <c r="T407" s="4"/>
    </row>
    <row r="408" spans="12:20" x14ac:dyDescent="0.3">
      <c r="L408" s="4"/>
      <c r="M408" s="4"/>
      <c r="N408" s="4"/>
      <c r="O408" s="4"/>
      <c r="P408" s="4"/>
      <c r="Q408" s="4"/>
      <c r="R408" s="4"/>
      <c r="S408" s="4"/>
      <c r="T408" s="4"/>
    </row>
    <row r="409" spans="12:20" x14ac:dyDescent="0.3">
      <c r="L409" s="4"/>
      <c r="M409" s="4"/>
      <c r="N409" s="4"/>
      <c r="O409" s="4"/>
      <c r="P409" s="4"/>
      <c r="Q409" s="4"/>
      <c r="R409" s="4"/>
      <c r="S409" s="4"/>
      <c r="T409" s="4"/>
    </row>
    <row r="410" spans="12:20" x14ac:dyDescent="0.3">
      <c r="L410" s="4"/>
      <c r="M410" s="4"/>
      <c r="N410" s="4"/>
      <c r="O410" s="4"/>
      <c r="P410" s="4"/>
      <c r="Q410" s="4"/>
      <c r="R410" s="4"/>
      <c r="S410" s="4"/>
      <c r="T410" s="4"/>
    </row>
    <row r="411" spans="12:20" x14ac:dyDescent="0.3">
      <c r="L411" s="4"/>
      <c r="M411" s="4"/>
      <c r="N411" s="4"/>
      <c r="O411" s="4"/>
      <c r="P411" s="4"/>
      <c r="Q411" s="4"/>
      <c r="R411" s="4"/>
      <c r="S411" s="4"/>
      <c r="T411" s="4"/>
    </row>
    <row r="412" spans="12:20" x14ac:dyDescent="0.3">
      <c r="L412" s="4"/>
      <c r="M412" s="4"/>
      <c r="N412" s="4"/>
      <c r="O412" s="4"/>
      <c r="P412" s="4"/>
      <c r="Q412" s="4"/>
      <c r="R412" s="4"/>
      <c r="S412" s="4"/>
      <c r="T412" s="4"/>
    </row>
    <row r="413" spans="12:20" x14ac:dyDescent="0.3">
      <c r="L413" s="4"/>
      <c r="M413" s="4"/>
      <c r="N413" s="4"/>
      <c r="O413" s="4"/>
      <c r="P413" s="4"/>
      <c r="Q413" s="4"/>
      <c r="R413" s="4"/>
      <c r="S413" s="4"/>
      <c r="T413" s="4"/>
    </row>
    <row r="414" spans="12:20" x14ac:dyDescent="0.3">
      <c r="L414" s="4"/>
      <c r="M414" s="4"/>
      <c r="N414" s="4"/>
      <c r="O414" s="4"/>
      <c r="P414" s="4"/>
      <c r="Q414" s="4"/>
      <c r="R414" s="4"/>
      <c r="S414" s="4"/>
      <c r="T414" s="4"/>
    </row>
    <row r="415" spans="12:20" x14ac:dyDescent="0.3">
      <c r="L415" s="4"/>
      <c r="M415" s="4"/>
      <c r="N415" s="4"/>
      <c r="O415" s="4"/>
      <c r="P415" s="4"/>
      <c r="Q415" s="4"/>
      <c r="R415" s="4"/>
      <c r="S415" s="4"/>
      <c r="T415" s="4"/>
    </row>
    <row r="416" spans="12:20" x14ac:dyDescent="0.3">
      <c r="L416" s="4"/>
      <c r="M416" s="4"/>
      <c r="N416" s="4"/>
      <c r="O416" s="4"/>
      <c r="P416" s="4"/>
      <c r="Q416" s="4"/>
      <c r="R416" s="4"/>
      <c r="S416" s="4"/>
      <c r="T416" s="4"/>
    </row>
    <row r="417" spans="12:20" x14ac:dyDescent="0.3">
      <c r="L417" s="4"/>
      <c r="M417" s="4"/>
      <c r="N417" s="4"/>
      <c r="O417" s="4"/>
      <c r="P417" s="4"/>
      <c r="Q417" s="4"/>
      <c r="R417" s="4"/>
      <c r="S417" s="4"/>
      <c r="T417" s="4"/>
    </row>
    <row r="418" spans="12:20" x14ac:dyDescent="0.3">
      <c r="L418" s="4"/>
      <c r="M418" s="4"/>
      <c r="N418" s="4"/>
      <c r="O418" s="4"/>
      <c r="P418" s="4"/>
      <c r="Q418" s="4"/>
      <c r="R418" s="4"/>
      <c r="S418" s="4"/>
      <c r="T418" s="4"/>
    </row>
    <row r="419" spans="12:20" x14ac:dyDescent="0.3">
      <c r="L419" s="4"/>
      <c r="M419" s="4"/>
      <c r="N419" s="4"/>
      <c r="O419" s="4"/>
      <c r="P419" s="4"/>
      <c r="Q419" s="4"/>
      <c r="R419" s="4"/>
      <c r="S419" s="4"/>
      <c r="T419" s="4"/>
    </row>
    <row r="420" spans="12:20" x14ac:dyDescent="0.3">
      <c r="L420" s="4"/>
      <c r="M420" s="4"/>
      <c r="N420" s="4"/>
      <c r="O420" s="4"/>
      <c r="P420" s="4"/>
      <c r="Q420" s="4"/>
      <c r="R420" s="4"/>
      <c r="S420" s="4"/>
      <c r="T420" s="4"/>
    </row>
    <row r="421" spans="12:20" x14ac:dyDescent="0.3">
      <c r="L421" s="4"/>
      <c r="M421" s="4"/>
      <c r="N421" s="4"/>
      <c r="O421" s="4"/>
      <c r="P421" s="4"/>
      <c r="Q421" s="4"/>
      <c r="R421" s="4"/>
      <c r="S421" s="4"/>
      <c r="T421" s="4"/>
    </row>
    <row r="422" spans="12:20" x14ac:dyDescent="0.3">
      <c r="L422" s="4"/>
      <c r="M422" s="4"/>
      <c r="N422" s="4"/>
      <c r="O422" s="4"/>
      <c r="P422" s="4"/>
      <c r="Q422" s="4"/>
      <c r="R422" s="4"/>
      <c r="S422" s="4"/>
      <c r="T422" s="4"/>
    </row>
    <row r="423" spans="12:20" x14ac:dyDescent="0.3">
      <c r="L423" s="4"/>
      <c r="M423" s="4"/>
      <c r="N423" s="4"/>
      <c r="O423" s="4"/>
      <c r="P423" s="4"/>
      <c r="Q423" s="4"/>
      <c r="R423" s="4"/>
      <c r="S423" s="4"/>
      <c r="T423" s="4"/>
    </row>
    <row r="424" spans="12:20" x14ac:dyDescent="0.3">
      <c r="L424" s="4"/>
      <c r="M424" s="4"/>
      <c r="N424" s="4"/>
      <c r="O424" s="4"/>
      <c r="P424" s="4"/>
      <c r="Q424" s="4"/>
      <c r="R424" s="4"/>
      <c r="S424" s="4"/>
      <c r="T424" s="4"/>
    </row>
    <row r="425" spans="12:20" x14ac:dyDescent="0.3">
      <c r="L425" s="4"/>
      <c r="M425" s="4"/>
      <c r="N425" s="4"/>
      <c r="O425" s="4"/>
      <c r="P425" s="4"/>
      <c r="Q425" s="4"/>
      <c r="R425" s="4"/>
      <c r="S425" s="4"/>
      <c r="T425" s="4"/>
    </row>
    <row r="426" spans="12:20" x14ac:dyDescent="0.3">
      <c r="L426" s="4"/>
      <c r="M426" s="4"/>
      <c r="N426" s="4"/>
      <c r="O426" s="4"/>
      <c r="P426" s="4"/>
      <c r="Q426" s="4"/>
      <c r="R426" s="4"/>
      <c r="S426" s="4"/>
      <c r="T426" s="4"/>
    </row>
    <row r="427" spans="12:20" x14ac:dyDescent="0.3">
      <c r="L427" s="4"/>
      <c r="M427" s="4"/>
      <c r="N427" s="4"/>
      <c r="O427" s="4"/>
      <c r="P427" s="4"/>
      <c r="Q427" s="4"/>
      <c r="R427" s="4"/>
      <c r="S427" s="4"/>
      <c r="T427" s="4"/>
    </row>
    <row r="428" spans="12:20" x14ac:dyDescent="0.3">
      <c r="L428" s="4"/>
      <c r="M428" s="4"/>
      <c r="N428" s="4"/>
      <c r="O428" s="4"/>
      <c r="P428" s="4"/>
      <c r="Q428" s="4"/>
      <c r="R428" s="4"/>
      <c r="S428" s="4"/>
      <c r="T428" s="4"/>
    </row>
    <row r="429" spans="12:20" x14ac:dyDescent="0.3">
      <c r="L429" s="4"/>
      <c r="M429" s="4"/>
      <c r="N429" s="4"/>
      <c r="O429" s="4"/>
      <c r="P429" s="4"/>
      <c r="Q429" s="4"/>
      <c r="R429" s="4"/>
      <c r="S429" s="4"/>
      <c r="T429" s="4"/>
    </row>
    <row r="430" spans="12:20" x14ac:dyDescent="0.3">
      <c r="L430" s="4"/>
      <c r="M430" s="4"/>
      <c r="N430" s="4"/>
      <c r="O430" s="4"/>
      <c r="P430" s="4"/>
      <c r="Q430" s="4"/>
      <c r="R430" s="4"/>
      <c r="S430" s="4"/>
      <c r="T430" s="4"/>
    </row>
    <row r="431" spans="12:20" x14ac:dyDescent="0.3">
      <c r="L431" s="4"/>
      <c r="M431" s="4"/>
      <c r="N431" s="4"/>
      <c r="O431" s="4"/>
      <c r="P431" s="4"/>
      <c r="Q431" s="4"/>
      <c r="R431" s="4"/>
      <c r="S431" s="4"/>
      <c r="T431" s="4"/>
    </row>
    <row r="432" spans="12:20" x14ac:dyDescent="0.3">
      <c r="L432" s="4"/>
      <c r="M432" s="4"/>
      <c r="N432" s="4"/>
      <c r="O432" s="4"/>
      <c r="P432" s="4"/>
      <c r="Q432" s="4"/>
      <c r="R432" s="4"/>
      <c r="S432" s="4"/>
      <c r="T432" s="4"/>
    </row>
    <row r="433" spans="12:20" x14ac:dyDescent="0.3">
      <c r="L433" s="4"/>
      <c r="M433" s="4"/>
      <c r="N433" s="4"/>
      <c r="O433" s="4"/>
      <c r="P433" s="4"/>
      <c r="Q433" s="4"/>
      <c r="R433" s="4"/>
      <c r="S433" s="4"/>
      <c r="T433" s="4"/>
    </row>
    <row r="434" spans="12:20" x14ac:dyDescent="0.3">
      <c r="L434" s="4"/>
      <c r="M434" s="4"/>
      <c r="N434" s="4"/>
      <c r="O434" s="4"/>
      <c r="P434" s="4"/>
      <c r="Q434" s="4"/>
      <c r="R434" s="4"/>
      <c r="S434" s="4"/>
      <c r="T434" s="4"/>
    </row>
    <row r="435" spans="12:20" x14ac:dyDescent="0.3">
      <c r="L435" s="4"/>
      <c r="M435" s="4"/>
      <c r="N435" s="4"/>
      <c r="O435" s="4"/>
      <c r="P435" s="4"/>
      <c r="Q435" s="4"/>
      <c r="R435" s="4"/>
      <c r="S435" s="4"/>
      <c r="T435" s="4"/>
    </row>
    <row r="436" spans="12:20" x14ac:dyDescent="0.3">
      <c r="L436" s="4"/>
      <c r="M436" s="4"/>
      <c r="N436" s="4"/>
      <c r="O436" s="4"/>
      <c r="P436" s="4"/>
      <c r="Q436" s="4"/>
      <c r="R436" s="4"/>
      <c r="S436" s="4"/>
      <c r="T436" s="4"/>
    </row>
    <row r="437" spans="12:20" x14ac:dyDescent="0.3">
      <c r="L437" s="4"/>
      <c r="M437" s="4"/>
      <c r="N437" s="4"/>
      <c r="O437" s="4"/>
      <c r="P437" s="4"/>
      <c r="Q437" s="4"/>
      <c r="R437" s="4"/>
      <c r="S437" s="4"/>
      <c r="T437" s="4"/>
    </row>
    <row r="438" spans="12:20" x14ac:dyDescent="0.3">
      <c r="L438" s="4"/>
      <c r="M438" s="4"/>
      <c r="N438" s="4"/>
      <c r="O438" s="4"/>
      <c r="P438" s="4"/>
      <c r="Q438" s="4"/>
      <c r="R438" s="4"/>
      <c r="S438" s="4"/>
      <c r="T438" s="4"/>
    </row>
    <row r="439" spans="12:20" x14ac:dyDescent="0.3">
      <c r="L439" s="4"/>
      <c r="M439" s="4"/>
      <c r="N439" s="4"/>
      <c r="O439" s="4"/>
      <c r="P439" s="4"/>
      <c r="Q439" s="4"/>
      <c r="R439" s="4"/>
      <c r="S439" s="4"/>
      <c r="T439" s="4"/>
    </row>
    <row r="440" spans="12:20" x14ac:dyDescent="0.3">
      <c r="L440" s="4"/>
      <c r="M440" s="4"/>
      <c r="N440" s="4"/>
      <c r="O440" s="4"/>
      <c r="P440" s="4"/>
      <c r="Q440" s="4"/>
      <c r="R440" s="4"/>
      <c r="S440" s="4"/>
      <c r="T440" s="4"/>
    </row>
    <row r="441" spans="12:20" x14ac:dyDescent="0.3">
      <c r="L441" s="4"/>
      <c r="M441" s="4"/>
      <c r="N441" s="4"/>
      <c r="O441" s="4"/>
      <c r="P441" s="4"/>
      <c r="Q441" s="4"/>
      <c r="R441" s="4"/>
      <c r="S441" s="4"/>
      <c r="T441" s="4"/>
    </row>
    <row r="442" spans="12:20" x14ac:dyDescent="0.3">
      <c r="L442" s="4"/>
      <c r="M442" s="4"/>
      <c r="N442" s="4"/>
      <c r="O442" s="4"/>
      <c r="P442" s="4"/>
      <c r="Q442" s="4"/>
      <c r="R442" s="4"/>
      <c r="S442" s="4"/>
      <c r="T442" s="4"/>
    </row>
    <row r="443" spans="12:20" x14ac:dyDescent="0.3">
      <c r="L443" s="4"/>
      <c r="M443" s="4"/>
      <c r="N443" s="4"/>
      <c r="O443" s="4"/>
      <c r="P443" s="4"/>
      <c r="Q443" s="4"/>
      <c r="R443" s="4"/>
      <c r="S443" s="4"/>
      <c r="T443" s="4"/>
    </row>
    <row r="444" spans="12:20" x14ac:dyDescent="0.3">
      <c r="L444" s="4"/>
      <c r="M444" s="4"/>
      <c r="N444" s="4"/>
      <c r="O444" s="4"/>
      <c r="P444" s="4"/>
      <c r="Q444" s="4"/>
      <c r="R444" s="4"/>
      <c r="S444" s="4"/>
      <c r="T444" s="4"/>
    </row>
    <row r="445" spans="12:20" x14ac:dyDescent="0.3">
      <c r="L445" s="4"/>
      <c r="M445" s="4"/>
      <c r="N445" s="4"/>
      <c r="O445" s="4"/>
      <c r="P445" s="4"/>
      <c r="Q445" s="4"/>
      <c r="R445" s="4"/>
      <c r="S445" s="4"/>
      <c r="T445" s="4"/>
    </row>
    <row r="446" spans="12:20" x14ac:dyDescent="0.3">
      <c r="L446" s="4"/>
      <c r="M446" s="4"/>
      <c r="N446" s="4"/>
      <c r="O446" s="4"/>
      <c r="P446" s="4"/>
      <c r="Q446" s="4"/>
      <c r="R446" s="4"/>
      <c r="S446" s="4"/>
      <c r="T446" s="4"/>
    </row>
    <row r="447" spans="12:20" x14ac:dyDescent="0.3">
      <c r="L447" s="4"/>
      <c r="M447" s="4"/>
      <c r="N447" s="4"/>
      <c r="O447" s="4"/>
      <c r="P447" s="4"/>
      <c r="Q447" s="4"/>
      <c r="R447" s="4"/>
      <c r="S447" s="4"/>
      <c r="T447" s="4"/>
    </row>
    <row r="448" spans="12:20" x14ac:dyDescent="0.3">
      <c r="L448" s="4"/>
      <c r="M448" s="4"/>
      <c r="N448" s="4"/>
      <c r="O448" s="4"/>
      <c r="P448" s="4"/>
      <c r="Q448" s="4"/>
      <c r="R448" s="4"/>
      <c r="S448" s="4"/>
      <c r="T448" s="4"/>
    </row>
    <row r="449" spans="12:20" x14ac:dyDescent="0.3">
      <c r="L449" s="4"/>
      <c r="M449" s="4"/>
      <c r="N449" s="4"/>
      <c r="O449" s="4"/>
      <c r="P449" s="4"/>
      <c r="Q449" s="4"/>
      <c r="R449" s="4"/>
      <c r="S449" s="4"/>
      <c r="T449" s="4"/>
    </row>
    <row r="450" spans="12:20" x14ac:dyDescent="0.3">
      <c r="L450" s="4"/>
      <c r="M450" s="4"/>
      <c r="N450" s="4"/>
      <c r="O450" s="4"/>
      <c r="P450" s="4"/>
      <c r="Q450" s="4"/>
      <c r="R450" s="4"/>
      <c r="S450" s="4"/>
      <c r="T450" s="4"/>
    </row>
    <row r="451" spans="12:20" x14ac:dyDescent="0.3">
      <c r="L451" s="4"/>
      <c r="M451" s="4"/>
      <c r="N451" s="4"/>
      <c r="O451" s="4"/>
      <c r="P451" s="4"/>
      <c r="Q451" s="4"/>
      <c r="R451" s="4"/>
      <c r="S451" s="4"/>
      <c r="T451" s="4"/>
    </row>
    <row r="452" spans="12:20" x14ac:dyDescent="0.3">
      <c r="L452" s="4"/>
      <c r="M452" s="4"/>
      <c r="N452" s="4"/>
      <c r="O452" s="4"/>
      <c r="P452" s="4"/>
      <c r="Q452" s="4"/>
      <c r="R452" s="4"/>
      <c r="S452" s="4"/>
      <c r="T452" s="4"/>
    </row>
    <row r="453" spans="12:20" x14ac:dyDescent="0.3">
      <c r="L453" s="4"/>
      <c r="M453" s="4"/>
      <c r="N453" s="4"/>
      <c r="O453" s="4"/>
      <c r="P453" s="4"/>
      <c r="Q453" s="4"/>
      <c r="R453" s="4"/>
      <c r="S453" s="4"/>
      <c r="T453" s="4"/>
    </row>
    <row r="454" spans="12:20" x14ac:dyDescent="0.3">
      <c r="L454" s="4"/>
      <c r="M454" s="4"/>
      <c r="N454" s="4"/>
      <c r="O454" s="4"/>
      <c r="P454" s="4"/>
      <c r="Q454" s="4"/>
      <c r="R454" s="4"/>
      <c r="S454" s="4"/>
      <c r="T454" s="4"/>
    </row>
    <row r="455" spans="12:20" x14ac:dyDescent="0.3">
      <c r="L455" s="4"/>
      <c r="M455" s="4"/>
      <c r="N455" s="4"/>
      <c r="O455" s="4"/>
      <c r="P455" s="4"/>
      <c r="Q455" s="4"/>
      <c r="R455" s="4"/>
      <c r="S455" s="4"/>
      <c r="T455" s="4"/>
    </row>
    <row r="456" spans="12:20" x14ac:dyDescent="0.3">
      <c r="L456" s="4"/>
      <c r="M456" s="4"/>
      <c r="N456" s="4"/>
      <c r="O456" s="4"/>
      <c r="P456" s="4"/>
      <c r="Q456" s="4"/>
      <c r="R456" s="4"/>
      <c r="S456" s="4"/>
      <c r="T456" s="4"/>
    </row>
    <row r="457" spans="12:20" x14ac:dyDescent="0.3">
      <c r="L457" s="4"/>
      <c r="M457" s="4"/>
      <c r="N457" s="4"/>
      <c r="O457" s="4"/>
      <c r="P457" s="4"/>
      <c r="Q457" s="4"/>
      <c r="R457" s="4"/>
      <c r="S457" s="4"/>
      <c r="T457" s="4"/>
    </row>
    <row r="458" spans="12:20" x14ac:dyDescent="0.3">
      <c r="L458" s="4"/>
      <c r="M458" s="4"/>
      <c r="N458" s="4"/>
      <c r="O458" s="4"/>
      <c r="P458" s="4"/>
      <c r="Q458" s="4"/>
      <c r="R458" s="4"/>
      <c r="S458" s="4"/>
      <c r="T458" s="4"/>
    </row>
    <row r="459" spans="12:20" x14ac:dyDescent="0.3">
      <c r="L459" s="4"/>
      <c r="M459" s="4"/>
      <c r="N459" s="4"/>
      <c r="O459" s="4"/>
      <c r="P459" s="4"/>
      <c r="Q459" s="4"/>
      <c r="R459" s="4"/>
      <c r="S459" s="4"/>
      <c r="T459" s="4"/>
    </row>
    <row r="460" spans="12:20" x14ac:dyDescent="0.3">
      <c r="L460" s="4"/>
      <c r="M460" s="4"/>
      <c r="N460" s="4"/>
      <c r="O460" s="4"/>
      <c r="P460" s="4"/>
      <c r="Q460" s="4"/>
      <c r="R460" s="4"/>
      <c r="S460" s="4"/>
      <c r="T460" s="4"/>
    </row>
    <row r="461" spans="12:20" x14ac:dyDescent="0.3">
      <c r="L461" s="4"/>
      <c r="M461" s="4"/>
      <c r="N461" s="4"/>
      <c r="O461" s="4"/>
      <c r="P461" s="4"/>
      <c r="Q461" s="4"/>
      <c r="R461" s="4"/>
      <c r="S461" s="4"/>
      <c r="T461" s="4"/>
    </row>
    <row r="462" spans="12:20" x14ac:dyDescent="0.3">
      <c r="L462" s="4"/>
      <c r="M462" s="4"/>
      <c r="N462" s="4"/>
      <c r="O462" s="4"/>
      <c r="P462" s="4"/>
      <c r="Q462" s="4"/>
      <c r="R462" s="4"/>
      <c r="S462" s="4"/>
      <c r="T462" s="4"/>
    </row>
    <row r="463" spans="12:20" x14ac:dyDescent="0.3">
      <c r="L463" s="4"/>
      <c r="M463" s="4"/>
      <c r="N463" s="4"/>
      <c r="O463" s="4"/>
      <c r="P463" s="4"/>
      <c r="Q463" s="4"/>
      <c r="R463" s="4"/>
      <c r="S463" s="4"/>
      <c r="T463" s="4"/>
    </row>
    <row r="464" spans="12:20" x14ac:dyDescent="0.3">
      <c r="L464" s="4"/>
      <c r="M464" s="4"/>
      <c r="N464" s="4"/>
      <c r="O464" s="4"/>
      <c r="P464" s="4"/>
      <c r="Q464" s="4"/>
      <c r="R464" s="4"/>
      <c r="S464" s="4"/>
      <c r="T464" s="4"/>
    </row>
    <row r="465" spans="12:20" x14ac:dyDescent="0.3">
      <c r="L465" s="4"/>
      <c r="M465" s="4"/>
      <c r="N465" s="4"/>
      <c r="O465" s="4"/>
      <c r="P465" s="4"/>
      <c r="Q465" s="4"/>
      <c r="R465" s="4"/>
      <c r="S465" s="4"/>
      <c r="T465" s="4"/>
    </row>
    <row r="466" spans="12:20" x14ac:dyDescent="0.3">
      <c r="L466" s="4"/>
      <c r="M466" s="4"/>
      <c r="N466" s="4"/>
      <c r="O466" s="4"/>
      <c r="P466" s="4"/>
      <c r="Q466" s="4"/>
      <c r="R466" s="4"/>
      <c r="S466" s="4"/>
      <c r="T466" s="4"/>
    </row>
    <row r="467" spans="12:20" x14ac:dyDescent="0.3">
      <c r="L467" s="4"/>
      <c r="M467" s="4"/>
      <c r="N467" s="4"/>
      <c r="O467" s="4"/>
      <c r="P467" s="4"/>
      <c r="Q467" s="4"/>
      <c r="R467" s="4"/>
      <c r="S467" s="4"/>
      <c r="T467" s="4"/>
    </row>
    <row r="468" spans="12:20" x14ac:dyDescent="0.3">
      <c r="L468" s="4"/>
      <c r="M468" s="4"/>
      <c r="N468" s="4"/>
      <c r="O468" s="4"/>
      <c r="P468" s="4"/>
      <c r="Q468" s="4"/>
      <c r="R468" s="4"/>
      <c r="S468" s="4"/>
      <c r="T468" s="4"/>
    </row>
    <row r="469" spans="12:20" x14ac:dyDescent="0.3">
      <c r="L469" s="4"/>
      <c r="M469" s="4"/>
      <c r="N469" s="4"/>
      <c r="O469" s="4"/>
      <c r="P469" s="4"/>
      <c r="Q469" s="4"/>
      <c r="R469" s="4"/>
      <c r="S469" s="4"/>
      <c r="T469" s="4"/>
    </row>
    <row r="470" spans="12:20" x14ac:dyDescent="0.3">
      <c r="L470" s="4"/>
      <c r="M470" s="4"/>
      <c r="N470" s="4"/>
      <c r="O470" s="4"/>
      <c r="P470" s="4"/>
      <c r="Q470" s="4"/>
      <c r="R470" s="4"/>
      <c r="S470" s="4"/>
      <c r="T470" s="4"/>
    </row>
    <row r="471" spans="12:20" x14ac:dyDescent="0.3">
      <c r="L471" s="4"/>
      <c r="M471" s="4"/>
      <c r="N471" s="4"/>
      <c r="O471" s="4"/>
      <c r="P471" s="4"/>
      <c r="Q471" s="4"/>
      <c r="R471" s="4"/>
      <c r="S471" s="4"/>
      <c r="T471" s="4"/>
    </row>
    <row r="472" spans="12:20" x14ac:dyDescent="0.3">
      <c r="L472" s="4"/>
      <c r="M472" s="4"/>
      <c r="N472" s="4"/>
      <c r="O472" s="4"/>
      <c r="P472" s="4"/>
      <c r="Q472" s="4"/>
      <c r="R472" s="4"/>
      <c r="S472" s="4"/>
      <c r="T472" s="4"/>
    </row>
    <row r="473" spans="12:20" x14ac:dyDescent="0.3">
      <c r="L473" s="4"/>
      <c r="M473" s="4"/>
      <c r="N473" s="4"/>
      <c r="O473" s="4"/>
      <c r="P473" s="4"/>
      <c r="Q473" s="4"/>
      <c r="R473" s="4"/>
      <c r="S473" s="4"/>
      <c r="T473" s="4"/>
    </row>
    <row r="474" spans="12:20" x14ac:dyDescent="0.3">
      <c r="L474" s="4"/>
      <c r="M474" s="4"/>
      <c r="N474" s="4"/>
      <c r="O474" s="4"/>
      <c r="P474" s="4"/>
      <c r="Q474" s="4"/>
      <c r="R474" s="4"/>
      <c r="S474" s="4"/>
      <c r="T474" s="4"/>
    </row>
    <row r="475" spans="12:20" x14ac:dyDescent="0.3">
      <c r="L475" s="4"/>
      <c r="M475" s="4"/>
      <c r="N475" s="4"/>
      <c r="O475" s="4"/>
      <c r="P475" s="4"/>
      <c r="Q475" s="4"/>
      <c r="R475" s="4"/>
      <c r="S475" s="4"/>
      <c r="T475" s="4"/>
    </row>
    <row r="476" spans="12:20" x14ac:dyDescent="0.3">
      <c r="L476" s="4"/>
      <c r="M476" s="4"/>
      <c r="N476" s="4"/>
      <c r="O476" s="4"/>
      <c r="P476" s="4"/>
      <c r="Q476" s="4"/>
      <c r="R476" s="4"/>
      <c r="S476" s="4"/>
      <c r="T476" s="4"/>
    </row>
    <row r="477" spans="12:20" x14ac:dyDescent="0.3">
      <c r="L477" s="4"/>
      <c r="M477" s="4"/>
      <c r="N477" s="4"/>
      <c r="O477" s="4"/>
      <c r="P477" s="4"/>
      <c r="Q477" s="4"/>
      <c r="R477" s="4"/>
      <c r="S477" s="4"/>
      <c r="T477" s="4"/>
    </row>
    <row r="478" spans="12:20" x14ac:dyDescent="0.3">
      <c r="L478" s="4"/>
      <c r="M478" s="4"/>
      <c r="N478" s="4"/>
      <c r="O478" s="4"/>
      <c r="P478" s="4"/>
      <c r="Q478" s="4"/>
      <c r="R478" s="4"/>
      <c r="S478" s="4"/>
      <c r="T478" s="4"/>
    </row>
    <row r="479" spans="12:20" x14ac:dyDescent="0.3">
      <c r="L479" s="4"/>
      <c r="M479" s="4"/>
      <c r="N479" s="4"/>
      <c r="O479" s="4"/>
      <c r="P479" s="4"/>
      <c r="Q479" s="4"/>
      <c r="R479" s="4"/>
      <c r="S479" s="4"/>
      <c r="T479" s="4"/>
    </row>
    <row r="480" spans="12:20" x14ac:dyDescent="0.3">
      <c r="L480" s="4"/>
      <c r="M480" s="4"/>
      <c r="N480" s="4"/>
      <c r="O480" s="4"/>
      <c r="P480" s="4"/>
      <c r="Q480" s="4"/>
      <c r="R480" s="4"/>
      <c r="S480" s="4"/>
      <c r="T480" s="4"/>
    </row>
    <row r="481" spans="12:20" x14ac:dyDescent="0.3">
      <c r="L481" s="4"/>
      <c r="M481" s="4"/>
      <c r="N481" s="4"/>
      <c r="O481" s="4"/>
      <c r="P481" s="4"/>
      <c r="Q481" s="4"/>
      <c r="R481" s="4"/>
      <c r="S481" s="4"/>
      <c r="T481" s="4"/>
    </row>
    <row r="482" spans="12:20" x14ac:dyDescent="0.3">
      <c r="L482" s="4"/>
      <c r="M482" s="4"/>
      <c r="N482" s="4"/>
      <c r="O482" s="4"/>
      <c r="P482" s="4"/>
      <c r="Q482" s="4"/>
      <c r="R482" s="4"/>
      <c r="S482" s="4"/>
      <c r="T482" s="4"/>
    </row>
    <row r="483" spans="12:20" x14ac:dyDescent="0.3">
      <c r="L483" s="4"/>
      <c r="M483" s="4"/>
      <c r="N483" s="4"/>
      <c r="O483" s="4"/>
      <c r="P483" s="4"/>
      <c r="Q483" s="4"/>
      <c r="R483" s="4"/>
      <c r="S483" s="4"/>
      <c r="T483" s="4"/>
    </row>
    <row r="484" spans="12:20" x14ac:dyDescent="0.3">
      <c r="L484" s="4"/>
      <c r="M484" s="4"/>
      <c r="N484" s="4"/>
      <c r="O484" s="4"/>
      <c r="P484" s="4"/>
      <c r="Q484" s="4"/>
      <c r="R484" s="4"/>
      <c r="S484" s="4"/>
      <c r="T484" s="4"/>
    </row>
    <row r="485" spans="12:20" x14ac:dyDescent="0.3">
      <c r="L485" s="4"/>
      <c r="M485" s="4"/>
      <c r="N485" s="4"/>
      <c r="O485" s="4"/>
      <c r="P485" s="4"/>
      <c r="Q485" s="4"/>
      <c r="R485" s="4"/>
      <c r="S485" s="4"/>
      <c r="T485" s="4"/>
    </row>
    <row r="486" spans="12:20" x14ac:dyDescent="0.3">
      <c r="L486" s="4"/>
      <c r="M486" s="4"/>
      <c r="N486" s="4"/>
      <c r="O486" s="4"/>
      <c r="P486" s="4"/>
      <c r="Q486" s="4"/>
      <c r="R486" s="4"/>
      <c r="S486" s="4"/>
      <c r="T486" s="4"/>
    </row>
    <row r="487" spans="12:20" x14ac:dyDescent="0.3">
      <c r="L487" s="4"/>
      <c r="M487" s="4"/>
      <c r="N487" s="4"/>
      <c r="O487" s="4"/>
      <c r="P487" s="4"/>
      <c r="Q487" s="4"/>
      <c r="R487" s="4"/>
      <c r="S487" s="4"/>
      <c r="T487" s="4"/>
    </row>
    <row r="488" spans="12:20" x14ac:dyDescent="0.3">
      <c r="L488" s="4"/>
      <c r="M488" s="4"/>
      <c r="N488" s="4"/>
      <c r="O488" s="4"/>
      <c r="P488" s="4"/>
      <c r="Q488" s="4"/>
      <c r="R488" s="4"/>
      <c r="S488" s="4"/>
      <c r="T488" s="4"/>
    </row>
    <row r="489" spans="12:20" x14ac:dyDescent="0.3">
      <c r="L489" s="4"/>
      <c r="M489" s="4"/>
      <c r="N489" s="4"/>
      <c r="O489" s="4"/>
      <c r="P489" s="4"/>
      <c r="Q489" s="4"/>
      <c r="R489" s="4"/>
      <c r="S489" s="4"/>
      <c r="T489" s="4"/>
    </row>
    <row r="490" spans="12:20" x14ac:dyDescent="0.3">
      <c r="L490" s="4"/>
      <c r="M490" s="4"/>
      <c r="N490" s="4"/>
      <c r="O490" s="4"/>
      <c r="P490" s="4"/>
      <c r="Q490" s="4"/>
      <c r="R490" s="4"/>
      <c r="S490" s="4"/>
      <c r="T490" s="4"/>
    </row>
    <row r="491" spans="12:20" x14ac:dyDescent="0.3">
      <c r="L491" s="4"/>
      <c r="M491" s="4"/>
      <c r="N491" s="4"/>
      <c r="O491" s="4"/>
      <c r="P491" s="4"/>
      <c r="Q491" s="4"/>
      <c r="R491" s="4"/>
      <c r="S491" s="4"/>
      <c r="T491" s="4"/>
    </row>
    <row r="492" spans="12:20" x14ac:dyDescent="0.3">
      <c r="L492" s="4"/>
      <c r="M492" s="4"/>
      <c r="N492" s="4"/>
      <c r="O492" s="4"/>
      <c r="P492" s="4"/>
      <c r="Q492" s="4"/>
      <c r="R492" s="4"/>
      <c r="S492" s="4"/>
      <c r="T492" s="4"/>
    </row>
    <row r="493" spans="12:20" x14ac:dyDescent="0.3">
      <c r="L493" s="4"/>
      <c r="M493" s="4"/>
      <c r="N493" s="4"/>
      <c r="O493" s="4"/>
      <c r="P493" s="4"/>
      <c r="Q493" s="4"/>
      <c r="R493" s="4"/>
      <c r="S493" s="4"/>
      <c r="T493" s="4"/>
    </row>
    <row r="494" spans="12:20" x14ac:dyDescent="0.3">
      <c r="L494" s="4"/>
      <c r="M494" s="4"/>
      <c r="N494" s="4"/>
      <c r="O494" s="4"/>
      <c r="P494" s="4"/>
      <c r="Q494" s="4"/>
      <c r="R494" s="4"/>
      <c r="S494" s="4"/>
      <c r="T494" s="4"/>
    </row>
    <row r="495" spans="12:20" x14ac:dyDescent="0.3">
      <c r="L495" s="4"/>
      <c r="M495" s="4"/>
      <c r="N495" s="4"/>
      <c r="O495" s="4"/>
      <c r="P495" s="4"/>
      <c r="Q495" s="4"/>
      <c r="R495" s="4"/>
      <c r="S495" s="4"/>
      <c r="T495" s="4"/>
    </row>
    <row r="496" spans="12:20" x14ac:dyDescent="0.3">
      <c r="L496" s="4"/>
      <c r="M496" s="4"/>
      <c r="N496" s="4"/>
      <c r="O496" s="4"/>
      <c r="P496" s="4"/>
      <c r="Q496" s="4"/>
      <c r="R496" s="4"/>
      <c r="S496" s="4"/>
      <c r="T496" s="4"/>
    </row>
    <row r="497" spans="12:20" x14ac:dyDescent="0.3">
      <c r="L497" s="4"/>
      <c r="M497" s="4"/>
      <c r="N497" s="4"/>
      <c r="O497" s="4"/>
      <c r="P497" s="4"/>
      <c r="Q497" s="4"/>
      <c r="R497" s="4"/>
      <c r="S497" s="4"/>
      <c r="T497" s="4"/>
    </row>
    <row r="498" spans="12:20" x14ac:dyDescent="0.3">
      <c r="L498" s="4"/>
      <c r="M498" s="4"/>
      <c r="N498" s="4"/>
      <c r="O498" s="4"/>
      <c r="P498" s="4"/>
      <c r="Q498" s="4"/>
      <c r="R498" s="4"/>
      <c r="S498" s="4"/>
      <c r="T498" s="4"/>
    </row>
    <row r="499" spans="12:20" x14ac:dyDescent="0.3">
      <c r="L499" s="4"/>
      <c r="M499" s="4"/>
      <c r="N499" s="4"/>
      <c r="O499" s="4"/>
      <c r="P499" s="4"/>
      <c r="Q499" s="4"/>
      <c r="R499" s="4"/>
      <c r="S499" s="4"/>
      <c r="T499" s="4"/>
    </row>
    <row r="500" spans="12:20" x14ac:dyDescent="0.3">
      <c r="L500" s="4"/>
      <c r="M500" s="4"/>
      <c r="N500" s="4"/>
      <c r="O500" s="4"/>
      <c r="P500" s="4"/>
      <c r="Q500" s="4"/>
      <c r="R500" s="4"/>
      <c r="S500" s="4"/>
      <c r="T500" s="4"/>
    </row>
    <row r="501" spans="12:20" x14ac:dyDescent="0.3">
      <c r="L501" s="4"/>
      <c r="M501" s="4"/>
      <c r="N501" s="4"/>
      <c r="O501" s="4"/>
      <c r="P501" s="4"/>
      <c r="Q501" s="4"/>
      <c r="R501" s="4"/>
      <c r="S501" s="4"/>
      <c r="T501" s="4"/>
    </row>
    <row r="502" spans="12:20" x14ac:dyDescent="0.3">
      <c r="L502" s="4"/>
      <c r="M502" s="4"/>
      <c r="N502" s="4"/>
      <c r="O502" s="4"/>
      <c r="P502" s="4"/>
      <c r="Q502" s="4"/>
      <c r="R502" s="4"/>
      <c r="S502" s="4"/>
      <c r="T502" s="4"/>
    </row>
    <row r="503" spans="12:20" x14ac:dyDescent="0.3">
      <c r="L503" s="4"/>
      <c r="M503" s="4"/>
      <c r="N503" s="4"/>
      <c r="O503" s="4"/>
      <c r="P503" s="4"/>
      <c r="Q503" s="4"/>
      <c r="R503" s="4"/>
      <c r="S503" s="4"/>
      <c r="T503" s="4"/>
    </row>
    <row r="504" spans="12:20" x14ac:dyDescent="0.3">
      <c r="L504" s="4"/>
      <c r="M504" s="4"/>
      <c r="N504" s="4"/>
      <c r="O504" s="4"/>
      <c r="P504" s="4"/>
      <c r="Q504" s="4"/>
      <c r="R504" s="4"/>
      <c r="S504" s="4"/>
      <c r="T504" s="4"/>
    </row>
    <row r="505" spans="12:20" x14ac:dyDescent="0.3">
      <c r="L505" s="4"/>
      <c r="M505" s="4"/>
      <c r="N505" s="4"/>
      <c r="O505" s="4"/>
      <c r="P505" s="4"/>
      <c r="Q505" s="4"/>
      <c r="R505" s="4"/>
      <c r="S505" s="4"/>
      <c r="T505" s="4"/>
    </row>
    <row r="506" spans="12:20" x14ac:dyDescent="0.3">
      <c r="L506" s="4"/>
      <c r="M506" s="4"/>
      <c r="N506" s="4"/>
      <c r="O506" s="4"/>
      <c r="P506" s="4"/>
      <c r="Q506" s="4"/>
      <c r="R506" s="4"/>
      <c r="S506" s="4"/>
      <c r="T506" s="4"/>
    </row>
    <row r="507" spans="12:20" x14ac:dyDescent="0.3">
      <c r="L507" s="4"/>
      <c r="M507" s="4"/>
      <c r="N507" s="4"/>
      <c r="O507" s="4"/>
      <c r="P507" s="4"/>
      <c r="Q507" s="4"/>
      <c r="R507" s="4"/>
      <c r="S507" s="4"/>
      <c r="T507" s="4"/>
    </row>
    <row r="508" spans="12:20" x14ac:dyDescent="0.3">
      <c r="L508" s="4"/>
      <c r="M508" s="4"/>
      <c r="N508" s="4"/>
      <c r="O508" s="4"/>
      <c r="P508" s="4"/>
      <c r="Q508" s="4"/>
      <c r="R508" s="4"/>
      <c r="S508" s="4"/>
      <c r="T508" s="4"/>
    </row>
    <row r="509" spans="12:20" x14ac:dyDescent="0.3">
      <c r="L509" s="4"/>
      <c r="M509" s="4"/>
      <c r="N509" s="4"/>
      <c r="O509" s="4"/>
      <c r="P509" s="4"/>
      <c r="Q509" s="4"/>
      <c r="R509" s="4"/>
      <c r="S509" s="4"/>
      <c r="T509" s="4"/>
    </row>
    <row r="510" spans="12:20" x14ac:dyDescent="0.3">
      <c r="L510" s="4"/>
      <c r="M510" s="4"/>
      <c r="N510" s="4"/>
      <c r="O510" s="4"/>
      <c r="P510" s="4"/>
      <c r="Q510" s="4"/>
      <c r="R510" s="4"/>
      <c r="S510" s="4"/>
      <c r="T510" s="4"/>
    </row>
    <row r="511" spans="12:20" x14ac:dyDescent="0.3">
      <c r="L511" s="4"/>
      <c r="M511" s="4"/>
      <c r="N511" s="4"/>
      <c r="O511" s="4"/>
      <c r="P511" s="4"/>
      <c r="Q511" s="4"/>
      <c r="R511" s="4"/>
      <c r="S511" s="4"/>
      <c r="T511" s="4"/>
    </row>
    <row r="512" spans="12:20" x14ac:dyDescent="0.3">
      <c r="L512" s="4"/>
      <c r="M512" s="4"/>
      <c r="N512" s="4"/>
      <c r="O512" s="4"/>
      <c r="P512" s="4"/>
      <c r="Q512" s="4"/>
      <c r="R512" s="4"/>
      <c r="S512" s="4"/>
      <c r="T512" s="4"/>
    </row>
    <row r="513" spans="12:20" x14ac:dyDescent="0.3">
      <c r="L513" s="4"/>
      <c r="M513" s="4"/>
      <c r="N513" s="4"/>
      <c r="O513" s="4"/>
      <c r="P513" s="4"/>
      <c r="Q513" s="4"/>
      <c r="R513" s="4"/>
      <c r="S513" s="4"/>
      <c r="T513" s="4"/>
    </row>
    <row r="514" spans="12:20" x14ac:dyDescent="0.3">
      <c r="L514" s="4"/>
      <c r="M514" s="4"/>
      <c r="N514" s="4"/>
      <c r="O514" s="4"/>
      <c r="P514" s="4"/>
      <c r="Q514" s="4"/>
      <c r="R514" s="4"/>
      <c r="S514" s="4"/>
      <c r="T514" s="4"/>
    </row>
    <row r="515" spans="12:20" x14ac:dyDescent="0.3">
      <c r="L515" s="4"/>
      <c r="M515" s="4"/>
      <c r="N515" s="4"/>
      <c r="O515" s="4"/>
      <c r="P515" s="4"/>
      <c r="Q515" s="4"/>
      <c r="R515" s="4"/>
      <c r="S515" s="4"/>
      <c r="T515" s="4"/>
    </row>
    <row r="516" spans="12:20" x14ac:dyDescent="0.3">
      <c r="L516" s="4"/>
      <c r="M516" s="4"/>
      <c r="N516" s="4"/>
      <c r="O516" s="4"/>
      <c r="P516" s="4"/>
      <c r="Q516" s="4"/>
      <c r="R516" s="4"/>
      <c r="S516" s="4"/>
      <c r="T516" s="4"/>
    </row>
    <row r="517" spans="12:20" x14ac:dyDescent="0.3">
      <c r="L517" s="4"/>
      <c r="M517" s="4"/>
      <c r="N517" s="4"/>
      <c r="O517" s="4"/>
      <c r="P517" s="4"/>
      <c r="Q517" s="4"/>
      <c r="R517" s="4"/>
      <c r="S517" s="4"/>
      <c r="T517" s="4"/>
    </row>
    <row r="518" spans="12:20" x14ac:dyDescent="0.3">
      <c r="L518" s="4"/>
      <c r="M518" s="4"/>
      <c r="N518" s="4"/>
      <c r="O518" s="4"/>
      <c r="P518" s="4"/>
      <c r="Q518" s="4"/>
      <c r="R518" s="4"/>
      <c r="S518" s="4"/>
      <c r="T518" s="4"/>
    </row>
    <row r="519" spans="12:20" x14ac:dyDescent="0.3">
      <c r="L519" s="4"/>
      <c r="M519" s="4"/>
      <c r="N519" s="4"/>
      <c r="O519" s="4"/>
      <c r="P519" s="4"/>
      <c r="Q519" s="4"/>
      <c r="R519" s="4"/>
      <c r="S519" s="4"/>
      <c r="T519" s="4"/>
    </row>
    <row r="520" spans="12:20" x14ac:dyDescent="0.3">
      <c r="L520" s="4"/>
      <c r="M520" s="4"/>
      <c r="N520" s="4"/>
      <c r="O520" s="4"/>
      <c r="P520" s="4"/>
      <c r="Q520" s="4"/>
      <c r="R520" s="4"/>
      <c r="S520" s="4"/>
      <c r="T520" s="4"/>
    </row>
    <row r="521" spans="12:20" x14ac:dyDescent="0.3">
      <c r="L521" s="4"/>
      <c r="M521" s="4"/>
      <c r="N521" s="4"/>
      <c r="O521" s="4"/>
      <c r="P521" s="4"/>
      <c r="Q521" s="4"/>
      <c r="R521" s="4"/>
      <c r="S521" s="4"/>
      <c r="T521" s="4"/>
    </row>
    <row r="522" spans="12:20" x14ac:dyDescent="0.3">
      <c r="L522" s="4"/>
      <c r="M522" s="4"/>
      <c r="N522" s="4"/>
      <c r="O522" s="4"/>
      <c r="P522" s="4"/>
      <c r="Q522" s="4"/>
      <c r="R522" s="4"/>
      <c r="S522" s="4"/>
      <c r="T522" s="4"/>
    </row>
    <row r="523" spans="12:20" x14ac:dyDescent="0.3">
      <c r="L523" s="4"/>
      <c r="M523" s="4"/>
      <c r="N523" s="4"/>
      <c r="O523" s="4"/>
      <c r="P523" s="4"/>
      <c r="Q523" s="4"/>
      <c r="R523" s="4"/>
      <c r="S523" s="4"/>
      <c r="T523" s="4"/>
    </row>
    <row r="524" spans="12:20" x14ac:dyDescent="0.3">
      <c r="L524" s="4"/>
      <c r="M524" s="4"/>
      <c r="N524" s="4"/>
      <c r="O524" s="4"/>
      <c r="P524" s="4"/>
      <c r="Q524" s="4"/>
      <c r="R524" s="4"/>
      <c r="S524" s="4"/>
      <c r="T524" s="4"/>
    </row>
    <row r="525" spans="12:20" x14ac:dyDescent="0.3">
      <c r="L525" s="4"/>
      <c r="M525" s="4"/>
      <c r="N525" s="4"/>
      <c r="O525" s="4"/>
      <c r="P525" s="4"/>
      <c r="Q525" s="4"/>
      <c r="R525" s="4"/>
      <c r="S525" s="4"/>
      <c r="T525" s="4"/>
    </row>
    <row r="526" spans="12:20" x14ac:dyDescent="0.3">
      <c r="L526" s="4"/>
      <c r="M526" s="4"/>
      <c r="N526" s="4"/>
      <c r="O526" s="4"/>
      <c r="P526" s="4"/>
      <c r="Q526" s="4"/>
      <c r="R526" s="4"/>
      <c r="S526" s="4"/>
      <c r="T526" s="4"/>
    </row>
    <row r="527" spans="12:20" x14ac:dyDescent="0.3">
      <c r="L527" s="4"/>
      <c r="M527" s="4"/>
      <c r="N527" s="4"/>
      <c r="O527" s="4"/>
      <c r="P527" s="4"/>
      <c r="Q527" s="4"/>
      <c r="R527" s="4"/>
      <c r="S527" s="4"/>
      <c r="T527" s="4"/>
    </row>
    <row r="528" spans="12:20" x14ac:dyDescent="0.3">
      <c r="L528" s="4"/>
      <c r="M528" s="4"/>
      <c r="N528" s="4"/>
      <c r="O528" s="4"/>
      <c r="P528" s="4"/>
      <c r="Q528" s="4"/>
      <c r="R528" s="4"/>
      <c r="S528" s="4"/>
      <c r="T528" s="4"/>
    </row>
    <row r="529" spans="12:20" x14ac:dyDescent="0.3">
      <c r="L529" s="4"/>
      <c r="M529" s="4"/>
      <c r="N529" s="4"/>
      <c r="O529" s="4"/>
      <c r="P529" s="4"/>
      <c r="Q529" s="4"/>
      <c r="R529" s="4"/>
      <c r="S529" s="4"/>
      <c r="T529" s="4"/>
    </row>
    <row r="530" spans="12:20" x14ac:dyDescent="0.3">
      <c r="L530" s="4"/>
      <c r="M530" s="4"/>
      <c r="N530" s="4"/>
      <c r="O530" s="4"/>
      <c r="P530" s="4"/>
      <c r="Q530" s="4"/>
      <c r="R530" s="4"/>
      <c r="S530" s="4"/>
      <c r="T530" s="4"/>
    </row>
    <row r="531" spans="12:20" x14ac:dyDescent="0.3">
      <c r="L531" s="4"/>
      <c r="M531" s="4"/>
      <c r="N531" s="4"/>
      <c r="O531" s="4"/>
      <c r="P531" s="4"/>
      <c r="Q531" s="4"/>
      <c r="R531" s="4"/>
      <c r="S531" s="4"/>
      <c r="T531" s="4"/>
    </row>
    <row r="532" spans="12:20" x14ac:dyDescent="0.3">
      <c r="L532" s="4"/>
      <c r="M532" s="4"/>
      <c r="N532" s="4"/>
      <c r="O532" s="4"/>
      <c r="P532" s="4"/>
      <c r="Q532" s="4"/>
      <c r="R532" s="4"/>
      <c r="S532" s="4"/>
      <c r="T532" s="4"/>
    </row>
    <row r="533" spans="12:20" x14ac:dyDescent="0.3">
      <c r="L533" s="4"/>
      <c r="M533" s="4"/>
      <c r="N533" s="4"/>
      <c r="O533" s="4"/>
      <c r="P533" s="4"/>
      <c r="Q533" s="4"/>
      <c r="R533" s="4"/>
      <c r="S533" s="4"/>
      <c r="T533" s="4"/>
    </row>
    <row r="534" spans="12:20" x14ac:dyDescent="0.3">
      <c r="L534" s="4"/>
      <c r="M534" s="4"/>
      <c r="N534" s="4"/>
      <c r="O534" s="4"/>
      <c r="P534" s="4"/>
      <c r="Q534" s="4"/>
      <c r="R534" s="4"/>
      <c r="S534" s="4"/>
      <c r="T534" s="4"/>
    </row>
    <row r="535" spans="12:20" x14ac:dyDescent="0.3">
      <c r="L535" s="4"/>
      <c r="M535" s="4"/>
      <c r="N535" s="4"/>
      <c r="O535" s="4"/>
      <c r="P535" s="4"/>
      <c r="Q535" s="4"/>
      <c r="R535" s="4"/>
      <c r="S535" s="4"/>
      <c r="T535" s="4"/>
    </row>
    <row r="536" spans="12:20" x14ac:dyDescent="0.3">
      <c r="L536" s="4"/>
      <c r="M536" s="4"/>
      <c r="N536" s="4"/>
      <c r="O536" s="4"/>
      <c r="P536" s="4"/>
      <c r="Q536" s="4"/>
      <c r="R536" s="4"/>
      <c r="S536" s="4"/>
      <c r="T536" s="4"/>
    </row>
    <row r="537" spans="12:20" x14ac:dyDescent="0.3">
      <c r="L537" s="4"/>
      <c r="M537" s="4"/>
      <c r="N537" s="4"/>
      <c r="O537" s="4"/>
      <c r="P537" s="4"/>
      <c r="Q537" s="4"/>
      <c r="R537" s="4"/>
      <c r="S537" s="4"/>
      <c r="T537" s="4"/>
    </row>
    <row r="538" spans="12:20" x14ac:dyDescent="0.3">
      <c r="L538" s="4"/>
      <c r="M538" s="4"/>
      <c r="N538" s="4"/>
      <c r="O538" s="4"/>
      <c r="P538" s="4"/>
      <c r="Q538" s="4"/>
      <c r="R538" s="4"/>
      <c r="S538" s="4"/>
      <c r="T538" s="4"/>
    </row>
    <row r="539" spans="12:20" x14ac:dyDescent="0.3">
      <c r="L539" s="4"/>
      <c r="M539" s="4"/>
      <c r="N539" s="4"/>
      <c r="O539" s="4"/>
      <c r="P539" s="4"/>
      <c r="Q539" s="4"/>
      <c r="R539" s="4"/>
      <c r="S539" s="4"/>
      <c r="T539" s="4"/>
    </row>
    <row r="540" spans="12:20" x14ac:dyDescent="0.3">
      <c r="L540" s="4"/>
      <c r="M540" s="4"/>
      <c r="N540" s="4"/>
      <c r="O540" s="4"/>
      <c r="P540" s="4"/>
      <c r="Q540" s="4"/>
      <c r="R540" s="4"/>
      <c r="S540" s="4"/>
      <c r="T540" s="4"/>
    </row>
    <row r="541" spans="12:20" x14ac:dyDescent="0.3">
      <c r="L541" s="4"/>
      <c r="M541" s="4"/>
      <c r="N541" s="4"/>
      <c r="O541" s="4"/>
      <c r="P541" s="4"/>
      <c r="Q541" s="4"/>
      <c r="R541" s="4"/>
      <c r="S541" s="4"/>
      <c r="T541" s="4"/>
    </row>
    <row r="542" spans="12:20" x14ac:dyDescent="0.3">
      <c r="L542" s="4"/>
      <c r="M542" s="4"/>
      <c r="N542" s="4"/>
      <c r="O542" s="4"/>
      <c r="P542" s="4"/>
      <c r="Q542" s="4"/>
      <c r="R542" s="4"/>
      <c r="S542" s="4"/>
      <c r="T542" s="4"/>
    </row>
    <row r="543" spans="12:20" x14ac:dyDescent="0.3">
      <c r="L543" s="4"/>
      <c r="M543" s="4"/>
      <c r="N543" s="4"/>
      <c r="O543" s="4"/>
      <c r="P543" s="4"/>
      <c r="Q543" s="4"/>
      <c r="R543" s="4"/>
      <c r="S543" s="4"/>
      <c r="T543" s="4"/>
    </row>
    <row r="544" spans="12:20" x14ac:dyDescent="0.3">
      <c r="L544" s="4"/>
      <c r="M544" s="4"/>
      <c r="N544" s="4"/>
      <c r="O544" s="4"/>
      <c r="P544" s="4"/>
      <c r="Q544" s="4"/>
      <c r="R544" s="4"/>
      <c r="S544" s="4"/>
      <c r="T544" s="4"/>
    </row>
    <row r="545" spans="12:20" x14ac:dyDescent="0.3">
      <c r="L545" s="4"/>
      <c r="M545" s="4"/>
      <c r="N545" s="4"/>
      <c r="O545" s="4"/>
      <c r="P545" s="4"/>
      <c r="Q545" s="4"/>
      <c r="R545" s="4"/>
      <c r="S545" s="4"/>
      <c r="T545" s="4"/>
    </row>
    <row r="546" spans="12:20" x14ac:dyDescent="0.3">
      <c r="L546" s="4"/>
      <c r="M546" s="4"/>
      <c r="N546" s="4"/>
      <c r="O546" s="4"/>
      <c r="P546" s="4"/>
      <c r="Q546" s="4"/>
      <c r="R546" s="4"/>
      <c r="S546" s="4"/>
      <c r="T546" s="4"/>
    </row>
    <row r="547" spans="12:20" x14ac:dyDescent="0.3">
      <c r="L547" s="4"/>
      <c r="M547" s="4"/>
      <c r="N547" s="4"/>
      <c r="O547" s="4"/>
      <c r="P547" s="4"/>
      <c r="Q547" s="4"/>
      <c r="R547" s="4"/>
      <c r="S547" s="4"/>
      <c r="T547" s="4"/>
    </row>
    <row r="548" spans="12:20" x14ac:dyDescent="0.3">
      <c r="L548" s="4"/>
      <c r="M548" s="4"/>
      <c r="N548" s="4"/>
      <c r="O548" s="4"/>
      <c r="P548" s="4"/>
      <c r="Q548" s="4"/>
      <c r="R548" s="4"/>
      <c r="S548" s="4"/>
      <c r="T548" s="4"/>
    </row>
    <row r="549" spans="12:20" x14ac:dyDescent="0.3">
      <c r="L549" s="4"/>
      <c r="M549" s="4"/>
      <c r="N549" s="4"/>
      <c r="O549" s="4"/>
      <c r="P549" s="4"/>
      <c r="Q549" s="4"/>
      <c r="R549" s="4"/>
      <c r="S549" s="4"/>
      <c r="T549" s="4"/>
    </row>
    <row r="550" spans="12:20" x14ac:dyDescent="0.3">
      <c r="L550" s="4"/>
      <c r="M550" s="4"/>
      <c r="N550" s="4"/>
      <c r="O550" s="4"/>
      <c r="P550" s="4"/>
      <c r="Q550" s="4"/>
      <c r="R550" s="4"/>
      <c r="S550" s="4"/>
      <c r="T550" s="4"/>
    </row>
    <row r="551" spans="12:20" x14ac:dyDescent="0.3">
      <c r="L551" s="4"/>
      <c r="M551" s="4"/>
      <c r="N551" s="4"/>
      <c r="O551" s="4"/>
      <c r="P551" s="4"/>
      <c r="Q551" s="4"/>
      <c r="R551" s="4"/>
      <c r="S551" s="4"/>
      <c r="T551" s="4"/>
    </row>
    <row r="552" spans="12:20" x14ac:dyDescent="0.3">
      <c r="L552" s="4"/>
      <c r="M552" s="4"/>
      <c r="N552" s="4"/>
      <c r="O552" s="4"/>
      <c r="P552" s="4"/>
      <c r="Q552" s="4"/>
      <c r="R552" s="4"/>
      <c r="S552" s="4"/>
      <c r="T552" s="4"/>
    </row>
    <row r="553" spans="12:20" x14ac:dyDescent="0.3">
      <c r="L553" s="4"/>
      <c r="M553" s="4"/>
      <c r="N553" s="4"/>
      <c r="O553" s="4"/>
      <c r="P553" s="4"/>
      <c r="Q553" s="4"/>
      <c r="R553" s="4"/>
      <c r="S553" s="4"/>
      <c r="T553" s="4"/>
    </row>
    <row r="554" spans="12:20" x14ac:dyDescent="0.3">
      <c r="L554" s="4"/>
      <c r="M554" s="4"/>
      <c r="N554" s="4"/>
      <c r="O554" s="4"/>
      <c r="P554" s="4"/>
      <c r="Q554" s="4"/>
      <c r="R554" s="4"/>
      <c r="S554" s="4"/>
      <c r="T554" s="4"/>
    </row>
    <row r="555" spans="12:20" x14ac:dyDescent="0.3">
      <c r="L555" s="4"/>
      <c r="M555" s="4"/>
      <c r="N555" s="4"/>
      <c r="O555" s="4"/>
      <c r="P555" s="4"/>
      <c r="Q555" s="4"/>
      <c r="R555" s="4"/>
      <c r="S555" s="4"/>
      <c r="T555" s="4"/>
    </row>
    <row r="556" spans="12:20" x14ac:dyDescent="0.3">
      <c r="L556" s="4"/>
      <c r="M556" s="4"/>
      <c r="N556" s="4"/>
      <c r="O556" s="4"/>
      <c r="P556" s="4"/>
      <c r="Q556" s="4"/>
      <c r="R556" s="4"/>
      <c r="S556" s="4"/>
      <c r="T556" s="4"/>
    </row>
    <row r="557" spans="12:20" x14ac:dyDescent="0.3">
      <c r="L557" s="4"/>
      <c r="M557" s="4"/>
      <c r="N557" s="4"/>
      <c r="O557" s="4"/>
      <c r="P557" s="4"/>
      <c r="Q557" s="4"/>
      <c r="R557" s="4"/>
      <c r="S557" s="4"/>
      <c r="T557" s="4"/>
    </row>
    <row r="558" spans="12:20" x14ac:dyDescent="0.3">
      <c r="L558" s="4"/>
      <c r="M558" s="4"/>
      <c r="N558" s="4"/>
      <c r="O558" s="4"/>
      <c r="P558" s="4"/>
      <c r="Q558" s="4"/>
      <c r="R558" s="4"/>
      <c r="S558" s="4"/>
      <c r="T558" s="4"/>
    </row>
    <row r="559" spans="12:20" x14ac:dyDescent="0.3">
      <c r="L559" s="4"/>
      <c r="M559" s="4"/>
      <c r="N559" s="4"/>
      <c r="O559" s="4"/>
      <c r="P559" s="4"/>
      <c r="Q559" s="4"/>
      <c r="R559" s="4"/>
      <c r="S559" s="4"/>
      <c r="T559" s="4"/>
    </row>
    <row r="560" spans="12:20" x14ac:dyDescent="0.3">
      <c r="L560" s="4"/>
      <c r="M560" s="4"/>
      <c r="N560" s="4"/>
      <c r="O560" s="4"/>
      <c r="P560" s="4"/>
      <c r="Q560" s="4"/>
      <c r="R560" s="4"/>
      <c r="S560" s="4"/>
      <c r="T560" s="4"/>
    </row>
    <row r="561" spans="12:20" x14ac:dyDescent="0.3">
      <c r="L561" s="4"/>
      <c r="M561" s="4"/>
      <c r="N561" s="4"/>
      <c r="O561" s="4"/>
      <c r="P561" s="4"/>
      <c r="Q561" s="4"/>
      <c r="R561" s="4"/>
      <c r="S561" s="4"/>
      <c r="T561" s="4"/>
    </row>
    <row r="562" spans="12:20" x14ac:dyDescent="0.3">
      <c r="L562" s="4"/>
      <c r="M562" s="4"/>
      <c r="N562" s="4"/>
      <c r="O562" s="4"/>
      <c r="P562" s="4"/>
      <c r="Q562" s="4"/>
      <c r="R562" s="4"/>
      <c r="S562" s="4"/>
      <c r="T562" s="4"/>
    </row>
    <row r="563" spans="12:20" x14ac:dyDescent="0.3">
      <c r="L563" s="4"/>
      <c r="M563" s="4"/>
      <c r="N563" s="4"/>
      <c r="O563" s="4"/>
      <c r="P563" s="4"/>
      <c r="Q563" s="4"/>
      <c r="R563" s="4"/>
      <c r="S563" s="4"/>
      <c r="T563" s="4"/>
    </row>
    <row r="564" spans="12:20" x14ac:dyDescent="0.3">
      <c r="L564" s="4"/>
      <c r="M564" s="4"/>
      <c r="N564" s="4"/>
      <c r="O564" s="4"/>
      <c r="P564" s="4"/>
      <c r="Q564" s="4"/>
      <c r="R564" s="4"/>
      <c r="S564" s="4"/>
      <c r="T564" s="4"/>
    </row>
    <row r="565" spans="12:20" x14ac:dyDescent="0.3">
      <c r="L565" s="4"/>
      <c r="M565" s="4"/>
      <c r="N565" s="4"/>
      <c r="O565" s="4"/>
      <c r="P565" s="4"/>
      <c r="Q565" s="4"/>
      <c r="R565" s="4"/>
      <c r="S565" s="4"/>
      <c r="T565" s="4"/>
    </row>
    <row r="566" spans="12:20" x14ac:dyDescent="0.3">
      <c r="L566" s="4"/>
      <c r="M566" s="4"/>
      <c r="N566" s="4"/>
      <c r="O566" s="4"/>
      <c r="P566" s="4"/>
      <c r="Q566" s="4"/>
      <c r="R566" s="4"/>
      <c r="S566" s="4"/>
      <c r="T566" s="4"/>
    </row>
    <row r="567" spans="12:20" x14ac:dyDescent="0.3">
      <c r="L567" s="4"/>
      <c r="M567" s="4"/>
      <c r="N567" s="4"/>
      <c r="O567" s="4"/>
      <c r="P567" s="4"/>
      <c r="Q567" s="4"/>
      <c r="R567" s="4"/>
      <c r="S567" s="4"/>
      <c r="T567" s="4"/>
    </row>
    <row r="568" spans="12:20" x14ac:dyDescent="0.3">
      <c r="L568" s="4"/>
      <c r="M568" s="4"/>
      <c r="N568" s="4"/>
      <c r="O568" s="4"/>
      <c r="P568" s="4"/>
      <c r="Q568" s="4"/>
      <c r="R568" s="4"/>
      <c r="S568" s="4"/>
      <c r="T568" s="4"/>
    </row>
    <row r="569" spans="12:20" x14ac:dyDescent="0.3">
      <c r="L569" s="4"/>
      <c r="M569" s="4"/>
      <c r="N569" s="4"/>
      <c r="O569" s="4"/>
      <c r="P569" s="4"/>
      <c r="Q569" s="4"/>
      <c r="R569" s="4"/>
      <c r="S569" s="4"/>
      <c r="T569" s="4"/>
    </row>
    <row r="570" spans="12:20" x14ac:dyDescent="0.3">
      <c r="L570" s="4"/>
      <c r="M570" s="4"/>
      <c r="N570" s="4"/>
      <c r="O570" s="4"/>
      <c r="P570" s="4"/>
      <c r="Q570" s="4"/>
      <c r="R570" s="4"/>
      <c r="S570" s="4"/>
      <c r="T570" s="4"/>
    </row>
    <row r="571" spans="12:20" x14ac:dyDescent="0.3">
      <c r="L571" s="4"/>
      <c r="M571" s="4"/>
      <c r="N571" s="4"/>
      <c r="O571" s="4"/>
      <c r="P571" s="4"/>
      <c r="Q571" s="4"/>
      <c r="R571" s="4"/>
      <c r="S571" s="4"/>
      <c r="T571" s="4"/>
    </row>
    <row r="572" spans="12:20" x14ac:dyDescent="0.3">
      <c r="L572" s="4"/>
      <c r="M572" s="4"/>
      <c r="N572" s="4"/>
      <c r="O572" s="4"/>
      <c r="P572" s="4"/>
      <c r="Q572" s="4"/>
      <c r="R572" s="4"/>
      <c r="S572" s="4"/>
      <c r="T572" s="4"/>
    </row>
    <row r="573" spans="12:20" x14ac:dyDescent="0.3">
      <c r="L573" s="4"/>
      <c r="M573" s="4"/>
      <c r="N573" s="4"/>
      <c r="O573" s="4"/>
      <c r="P573" s="4"/>
      <c r="Q573" s="4"/>
      <c r="R573" s="4"/>
      <c r="S573" s="4"/>
      <c r="T573" s="4"/>
    </row>
    <row r="574" spans="12:20" x14ac:dyDescent="0.3">
      <c r="L574" s="4"/>
      <c r="M574" s="4"/>
      <c r="N574" s="4"/>
      <c r="O574" s="4"/>
      <c r="P574" s="4"/>
      <c r="Q574" s="4"/>
      <c r="R574" s="4"/>
      <c r="S574" s="4"/>
      <c r="T574" s="4"/>
    </row>
    <row r="575" spans="12:20" x14ac:dyDescent="0.3">
      <c r="L575" s="4"/>
      <c r="M575" s="4"/>
      <c r="N575" s="4"/>
      <c r="O575" s="4"/>
      <c r="P575" s="4"/>
      <c r="Q575" s="4"/>
      <c r="R575" s="4"/>
      <c r="S575" s="4"/>
      <c r="T575" s="4"/>
    </row>
    <row r="576" spans="12:20" x14ac:dyDescent="0.3">
      <c r="L576" s="4"/>
      <c r="M576" s="4"/>
      <c r="N576" s="4"/>
      <c r="O576" s="4"/>
      <c r="P576" s="4"/>
      <c r="Q576" s="4"/>
      <c r="R576" s="4"/>
      <c r="S576" s="4"/>
      <c r="T576" s="4"/>
    </row>
    <row r="577" spans="12:20" x14ac:dyDescent="0.3">
      <c r="L577" s="4"/>
      <c r="M577" s="4"/>
      <c r="N577" s="4"/>
      <c r="O577" s="4"/>
      <c r="P577" s="4"/>
      <c r="Q577" s="4"/>
      <c r="R577" s="4"/>
      <c r="S577" s="4"/>
      <c r="T577" s="4"/>
    </row>
    <row r="578" spans="12:20" x14ac:dyDescent="0.3">
      <c r="L578" s="4"/>
      <c r="M578" s="4"/>
      <c r="N578" s="4"/>
      <c r="O578" s="4"/>
      <c r="P578" s="4"/>
      <c r="Q578" s="4"/>
      <c r="R578" s="4"/>
      <c r="S578" s="4"/>
      <c r="T578" s="4"/>
    </row>
    <row r="579" spans="12:20" x14ac:dyDescent="0.3">
      <c r="L579" s="4"/>
      <c r="M579" s="4"/>
      <c r="N579" s="4"/>
      <c r="O579" s="4"/>
      <c r="P579" s="4"/>
      <c r="Q579" s="4"/>
      <c r="R579" s="4"/>
      <c r="S579" s="4"/>
      <c r="T579" s="4"/>
    </row>
    <row r="580" spans="12:20" x14ac:dyDescent="0.3">
      <c r="L580" s="4"/>
      <c r="M580" s="4"/>
      <c r="N580" s="4"/>
      <c r="O580" s="4"/>
      <c r="P580" s="4"/>
      <c r="Q580" s="4"/>
      <c r="R580" s="4"/>
      <c r="S580" s="4"/>
      <c r="T580" s="4"/>
    </row>
    <row r="581" spans="12:20" x14ac:dyDescent="0.3">
      <c r="L581" s="4"/>
      <c r="M581" s="4"/>
      <c r="N581" s="4"/>
      <c r="O581" s="4"/>
      <c r="P581" s="4"/>
      <c r="Q581" s="4"/>
      <c r="R581" s="4"/>
      <c r="S581" s="4"/>
      <c r="T581" s="4"/>
    </row>
    <row r="582" spans="12:20" x14ac:dyDescent="0.3">
      <c r="L582" s="4"/>
      <c r="M582" s="4"/>
      <c r="N582" s="4"/>
      <c r="O582" s="4"/>
      <c r="P582" s="4"/>
      <c r="Q582" s="4"/>
      <c r="R582" s="4"/>
      <c r="S582" s="4"/>
      <c r="T582" s="4"/>
    </row>
    <row r="583" spans="12:20" x14ac:dyDescent="0.3">
      <c r="L583" s="4"/>
      <c r="M583" s="4"/>
      <c r="N583" s="4"/>
      <c r="O583" s="4"/>
      <c r="P583" s="4"/>
      <c r="Q583" s="4"/>
      <c r="R583" s="4"/>
      <c r="S583" s="4"/>
      <c r="T583" s="4"/>
    </row>
    <row r="584" spans="12:20" x14ac:dyDescent="0.3">
      <c r="L584" s="4"/>
      <c r="M584" s="4"/>
      <c r="N584" s="4"/>
      <c r="O584" s="4"/>
      <c r="P584" s="4"/>
      <c r="Q584" s="4"/>
      <c r="R584" s="4"/>
      <c r="S584" s="4"/>
      <c r="T584" s="4"/>
    </row>
    <row r="585" spans="12:20" x14ac:dyDescent="0.3">
      <c r="L585" s="4"/>
      <c r="M585" s="4"/>
      <c r="N585" s="4"/>
      <c r="O585" s="4"/>
      <c r="P585" s="4"/>
      <c r="Q585" s="4"/>
      <c r="R585" s="4"/>
      <c r="S585" s="4"/>
      <c r="T585" s="4"/>
    </row>
    <row r="586" spans="12:20" x14ac:dyDescent="0.3">
      <c r="L586" s="4"/>
      <c r="M586" s="4"/>
      <c r="N586" s="4"/>
      <c r="O586" s="4"/>
      <c r="P586" s="4"/>
      <c r="Q586" s="4"/>
      <c r="R586" s="4"/>
      <c r="S586" s="4"/>
      <c r="T586" s="4"/>
    </row>
    <row r="587" spans="12:20" x14ac:dyDescent="0.3">
      <c r="L587" s="4"/>
      <c r="M587" s="4"/>
      <c r="N587" s="4"/>
      <c r="O587" s="4"/>
      <c r="P587" s="4"/>
      <c r="Q587" s="4"/>
      <c r="R587" s="4"/>
      <c r="S587" s="4"/>
      <c r="T587" s="4"/>
    </row>
    <row r="588" spans="12:20" x14ac:dyDescent="0.3">
      <c r="L588" s="4"/>
      <c r="M588" s="4"/>
      <c r="N588" s="4"/>
      <c r="O588" s="4"/>
      <c r="P588" s="4"/>
      <c r="Q588" s="4"/>
      <c r="R588" s="4"/>
      <c r="S588" s="4"/>
      <c r="T588" s="4"/>
    </row>
    <row r="589" spans="12:20" x14ac:dyDescent="0.3">
      <c r="L589" s="4"/>
      <c r="M589" s="4"/>
      <c r="N589" s="4"/>
      <c r="O589" s="4"/>
      <c r="P589" s="4"/>
      <c r="Q589" s="4"/>
      <c r="R589" s="4"/>
      <c r="S589" s="4"/>
      <c r="T589" s="4"/>
    </row>
    <row r="590" spans="12:20" x14ac:dyDescent="0.3">
      <c r="L590" s="4"/>
      <c r="M590" s="4"/>
      <c r="N590" s="4"/>
      <c r="O590" s="4"/>
      <c r="P590" s="4"/>
      <c r="Q590" s="4"/>
      <c r="R590" s="4"/>
      <c r="S590" s="4"/>
      <c r="T590" s="4"/>
    </row>
    <row r="591" spans="12:20" x14ac:dyDescent="0.3">
      <c r="L591" s="4"/>
      <c r="M591" s="4"/>
      <c r="N591" s="4"/>
      <c r="O591" s="4"/>
      <c r="P591" s="4"/>
      <c r="Q591" s="4"/>
      <c r="R591" s="4"/>
      <c r="S591" s="4"/>
      <c r="T591" s="4"/>
    </row>
    <row r="592" spans="12:20" x14ac:dyDescent="0.3">
      <c r="L592" s="4"/>
      <c r="M592" s="4"/>
      <c r="N592" s="4"/>
      <c r="O592" s="4"/>
      <c r="P592" s="4"/>
      <c r="Q592" s="4"/>
      <c r="R592" s="4"/>
      <c r="S592" s="4"/>
      <c r="T592" s="4"/>
    </row>
    <row r="593" spans="12:20" x14ac:dyDescent="0.3">
      <c r="L593" s="4"/>
      <c r="M593" s="4"/>
      <c r="N593" s="4"/>
      <c r="O593" s="4"/>
      <c r="P593" s="4"/>
      <c r="Q593" s="4"/>
      <c r="R593" s="4"/>
      <c r="S593" s="4"/>
      <c r="T593" s="4"/>
    </row>
    <row r="594" spans="12:20" x14ac:dyDescent="0.3">
      <c r="L594" s="4"/>
      <c r="M594" s="4"/>
      <c r="N594" s="4"/>
      <c r="O594" s="4"/>
      <c r="P594" s="4"/>
      <c r="Q594" s="4"/>
      <c r="R594" s="4"/>
      <c r="S594" s="4"/>
      <c r="T594" s="4"/>
    </row>
    <row r="595" spans="12:20" x14ac:dyDescent="0.3">
      <c r="L595" s="4"/>
      <c r="M595" s="4"/>
      <c r="N595" s="4"/>
      <c r="O595" s="4"/>
      <c r="P595" s="4"/>
      <c r="Q595" s="4"/>
      <c r="R595" s="4"/>
      <c r="S595" s="4"/>
      <c r="T595" s="4"/>
    </row>
    <row r="596" spans="12:20" x14ac:dyDescent="0.3">
      <c r="L596" s="4"/>
      <c r="M596" s="4"/>
      <c r="N596" s="4"/>
      <c r="O596" s="4"/>
      <c r="P596" s="4"/>
      <c r="Q596" s="4"/>
      <c r="R596" s="4"/>
      <c r="S596" s="4"/>
      <c r="T596" s="4"/>
    </row>
    <row r="597" spans="12:20" x14ac:dyDescent="0.3">
      <c r="L597" s="4"/>
      <c r="M597" s="4"/>
      <c r="N597" s="4"/>
      <c r="O597" s="4"/>
      <c r="P597" s="4"/>
      <c r="Q597" s="4"/>
      <c r="R597" s="4"/>
      <c r="S597" s="4"/>
      <c r="T597" s="4"/>
    </row>
    <row r="598" spans="12:20" x14ac:dyDescent="0.3">
      <c r="L598" s="4"/>
      <c r="M598" s="4"/>
      <c r="N598" s="4"/>
      <c r="O598" s="4"/>
      <c r="P598" s="4"/>
      <c r="Q598" s="4"/>
      <c r="R598" s="4"/>
      <c r="S598" s="4"/>
      <c r="T598" s="4"/>
    </row>
    <row r="599" spans="12:20" x14ac:dyDescent="0.3">
      <c r="L599" s="4"/>
      <c r="M599" s="4"/>
      <c r="N599" s="4"/>
      <c r="O599" s="4"/>
      <c r="P599" s="4"/>
      <c r="Q599" s="4"/>
      <c r="R599" s="4"/>
      <c r="S599" s="4"/>
      <c r="T599" s="4"/>
    </row>
    <row r="600" spans="12:20" x14ac:dyDescent="0.3">
      <c r="L600" s="4"/>
      <c r="M600" s="4"/>
      <c r="N600" s="4"/>
      <c r="O600" s="4"/>
      <c r="P600" s="4"/>
      <c r="Q600" s="4"/>
      <c r="R600" s="4"/>
      <c r="S600" s="4"/>
      <c r="T600" s="4"/>
    </row>
    <row r="601" spans="12:20" x14ac:dyDescent="0.3">
      <c r="L601" s="4"/>
      <c r="M601" s="4"/>
      <c r="N601" s="4"/>
      <c r="O601" s="4"/>
      <c r="P601" s="4"/>
      <c r="Q601" s="4"/>
      <c r="R601" s="4"/>
      <c r="S601" s="4"/>
      <c r="T601" s="4"/>
    </row>
    <row r="602" spans="12:20" x14ac:dyDescent="0.3">
      <c r="L602" s="4"/>
      <c r="M602" s="4"/>
      <c r="N602" s="4"/>
      <c r="O602" s="4"/>
      <c r="P602" s="4"/>
      <c r="Q602" s="4"/>
      <c r="R602" s="4"/>
      <c r="S602" s="4"/>
      <c r="T602" s="4"/>
    </row>
    <row r="603" spans="12:20" x14ac:dyDescent="0.3">
      <c r="L603" s="4"/>
      <c r="M603" s="4"/>
      <c r="N603" s="4"/>
      <c r="O603" s="4"/>
      <c r="P603" s="4"/>
      <c r="Q603" s="4"/>
      <c r="R603" s="4"/>
      <c r="S603" s="4"/>
      <c r="T603" s="4"/>
    </row>
    <row r="604" spans="12:20" x14ac:dyDescent="0.3">
      <c r="L604" s="4"/>
      <c r="M604" s="4"/>
      <c r="N604" s="4"/>
      <c r="O604" s="4"/>
      <c r="P604" s="4"/>
      <c r="Q604" s="4"/>
      <c r="R604" s="4"/>
      <c r="S604" s="4"/>
      <c r="T604" s="4"/>
    </row>
    <row r="605" spans="12:20" x14ac:dyDescent="0.3">
      <c r="L605" s="4"/>
      <c r="M605" s="4"/>
      <c r="N605" s="4"/>
      <c r="O605" s="4"/>
      <c r="P605" s="4"/>
      <c r="Q605" s="4"/>
      <c r="R605" s="4"/>
      <c r="S605" s="4"/>
      <c r="T605" s="4"/>
    </row>
    <row r="606" spans="12:20" x14ac:dyDescent="0.3">
      <c r="L606" s="4"/>
      <c r="M606" s="4"/>
      <c r="N606" s="4"/>
      <c r="O606" s="4"/>
      <c r="P606" s="4"/>
      <c r="Q606" s="4"/>
      <c r="R606" s="4"/>
      <c r="S606" s="4"/>
      <c r="T606" s="4"/>
    </row>
    <row r="607" spans="12:20" x14ac:dyDescent="0.3">
      <c r="L607" s="4"/>
      <c r="M607" s="4"/>
      <c r="N607" s="4"/>
      <c r="O607" s="4"/>
      <c r="P607" s="4"/>
      <c r="Q607" s="4"/>
      <c r="R607" s="4"/>
      <c r="S607" s="4"/>
      <c r="T607" s="4"/>
    </row>
    <row r="608" spans="12:20" x14ac:dyDescent="0.3">
      <c r="L608" s="4"/>
      <c r="M608" s="4"/>
      <c r="N608" s="4"/>
      <c r="O608" s="4"/>
      <c r="P608" s="4"/>
      <c r="Q608" s="4"/>
      <c r="R608" s="4"/>
      <c r="S608" s="4"/>
      <c r="T608" s="4"/>
    </row>
    <row r="609" spans="12:20" x14ac:dyDescent="0.3">
      <c r="L609" s="4"/>
      <c r="M609" s="4"/>
      <c r="N609" s="4"/>
      <c r="O609" s="4"/>
      <c r="P609" s="4"/>
      <c r="Q609" s="4"/>
      <c r="R609" s="4"/>
      <c r="S609" s="4"/>
      <c r="T609" s="4"/>
    </row>
    <row r="610" spans="12:20" x14ac:dyDescent="0.3">
      <c r="L610" s="4"/>
      <c r="M610" s="4"/>
      <c r="N610" s="4"/>
      <c r="O610" s="4"/>
      <c r="P610" s="4"/>
      <c r="Q610" s="4"/>
      <c r="R610" s="4"/>
      <c r="S610" s="4"/>
      <c r="T610" s="4"/>
    </row>
    <row r="611" spans="12:20" x14ac:dyDescent="0.3">
      <c r="L611" s="4"/>
      <c r="M611" s="4"/>
      <c r="N611" s="4"/>
      <c r="O611" s="4"/>
      <c r="P611" s="4"/>
      <c r="Q611" s="4"/>
      <c r="R611" s="4"/>
      <c r="S611" s="4"/>
      <c r="T611" s="4"/>
    </row>
    <row r="612" spans="12:20" x14ac:dyDescent="0.3">
      <c r="L612" s="4"/>
      <c r="M612" s="4"/>
      <c r="N612" s="4"/>
      <c r="O612" s="4"/>
      <c r="P612" s="4"/>
      <c r="Q612" s="4"/>
      <c r="R612" s="4"/>
      <c r="S612" s="4"/>
      <c r="T612" s="4"/>
    </row>
    <row r="613" spans="12:20" x14ac:dyDescent="0.3">
      <c r="L613" s="4"/>
      <c r="M613" s="4"/>
      <c r="N613" s="4"/>
      <c r="O613" s="4"/>
      <c r="P613" s="4"/>
      <c r="Q613" s="4"/>
      <c r="R613" s="4"/>
      <c r="S613" s="4"/>
      <c r="T613" s="4"/>
    </row>
    <row r="614" spans="12:20" x14ac:dyDescent="0.3">
      <c r="L614" s="4"/>
      <c r="M614" s="4"/>
      <c r="N614" s="4"/>
      <c r="O614" s="4"/>
      <c r="P614" s="4"/>
      <c r="Q614" s="4"/>
      <c r="R614" s="4"/>
      <c r="S614" s="4"/>
      <c r="T614" s="4"/>
    </row>
    <row r="615" spans="12:20" x14ac:dyDescent="0.3">
      <c r="L615" s="4"/>
      <c r="M615" s="4"/>
      <c r="N615" s="4"/>
      <c r="O615" s="4"/>
      <c r="P615" s="4"/>
      <c r="Q615" s="4"/>
      <c r="R615" s="4"/>
      <c r="S615" s="4"/>
      <c r="T615" s="4"/>
    </row>
    <row r="616" spans="12:20" x14ac:dyDescent="0.3">
      <c r="L616" s="4"/>
      <c r="M616" s="4"/>
      <c r="N616" s="4"/>
      <c r="O616" s="4"/>
      <c r="P616" s="4"/>
      <c r="Q616" s="4"/>
      <c r="R616" s="4"/>
      <c r="S616" s="4"/>
      <c r="T616" s="4"/>
    </row>
    <row r="617" spans="12:20" x14ac:dyDescent="0.3">
      <c r="L617" s="4"/>
      <c r="M617" s="4"/>
      <c r="N617" s="4"/>
      <c r="O617" s="4"/>
      <c r="P617" s="4"/>
      <c r="Q617" s="4"/>
      <c r="R617" s="4"/>
      <c r="S617" s="4"/>
      <c r="T617" s="4"/>
    </row>
    <row r="618" spans="12:20" x14ac:dyDescent="0.3">
      <c r="L618" s="4"/>
      <c r="M618" s="4"/>
      <c r="N618" s="4"/>
      <c r="O618" s="4"/>
      <c r="P618" s="4"/>
      <c r="Q618" s="4"/>
      <c r="R618" s="4"/>
      <c r="S618" s="4"/>
      <c r="T618" s="4"/>
    </row>
    <row r="619" spans="12:20" x14ac:dyDescent="0.3">
      <c r="L619" s="4"/>
      <c r="M619" s="4"/>
      <c r="N619" s="4"/>
      <c r="O619" s="4"/>
      <c r="P619" s="4"/>
      <c r="Q619" s="4"/>
      <c r="R619" s="4"/>
      <c r="S619" s="4"/>
      <c r="T619" s="4"/>
    </row>
    <row r="620" spans="12:20" x14ac:dyDescent="0.3">
      <c r="L620" s="4"/>
      <c r="M620" s="4"/>
      <c r="N620" s="4"/>
      <c r="O620" s="4"/>
      <c r="P620" s="4"/>
      <c r="Q620" s="4"/>
      <c r="R620" s="4"/>
      <c r="S620" s="4"/>
      <c r="T620" s="4"/>
    </row>
    <row r="621" spans="12:20" x14ac:dyDescent="0.3">
      <c r="L621" s="4"/>
      <c r="M621" s="4"/>
      <c r="N621" s="4"/>
      <c r="O621" s="4"/>
      <c r="P621" s="4"/>
      <c r="Q621" s="4"/>
      <c r="R621" s="4"/>
      <c r="S621" s="4"/>
      <c r="T621" s="4"/>
    </row>
    <row r="622" spans="12:20" x14ac:dyDescent="0.3">
      <c r="L622" s="4"/>
      <c r="M622" s="4"/>
      <c r="N622" s="4"/>
      <c r="O622" s="4"/>
      <c r="P622" s="4"/>
      <c r="Q622" s="4"/>
      <c r="R622" s="4"/>
      <c r="S622" s="4"/>
      <c r="T622" s="4"/>
    </row>
    <row r="623" spans="12:20" x14ac:dyDescent="0.3">
      <c r="L623" s="4"/>
      <c r="M623" s="4"/>
      <c r="N623" s="4"/>
      <c r="O623" s="4"/>
      <c r="P623" s="4"/>
      <c r="Q623" s="4"/>
      <c r="R623" s="4"/>
      <c r="S623" s="4"/>
      <c r="T623" s="4"/>
    </row>
    <row r="624" spans="12:20" x14ac:dyDescent="0.3">
      <c r="L624" s="4"/>
      <c r="M624" s="4"/>
      <c r="N624" s="4"/>
      <c r="O624" s="4"/>
      <c r="P624" s="4"/>
      <c r="Q624" s="4"/>
      <c r="R624" s="4"/>
      <c r="S624" s="4"/>
      <c r="T624" s="4"/>
    </row>
    <row r="625" spans="12:20" x14ac:dyDescent="0.3">
      <c r="L625" s="4"/>
      <c r="M625" s="4"/>
      <c r="N625" s="4"/>
      <c r="O625" s="4"/>
      <c r="P625" s="4"/>
      <c r="Q625" s="4"/>
      <c r="R625" s="4"/>
      <c r="S625" s="4"/>
      <c r="T625" s="4"/>
    </row>
    <row r="626" spans="12:20" x14ac:dyDescent="0.3">
      <c r="L626" s="4"/>
      <c r="M626" s="4"/>
      <c r="N626" s="4"/>
      <c r="O626" s="4"/>
      <c r="P626" s="4"/>
      <c r="Q626" s="4"/>
      <c r="R626" s="4"/>
      <c r="S626" s="4"/>
      <c r="T626" s="4"/>
    </row>
    <row r="627" spans="12:20" x14ac:dyDescent="0.3">
      <c r="L627" s="4"/>
      <c r="M627" s="4"/>
      <c r="N627" s="4"/>
      <c r="O627" s="4"/>
      <c r="P627" s="4"/>
      <c r="Q627" s="4"/>
      <c r="R627" s="4"/>
      <c r="S627" s="4"/>
      <c r="T627" s="4"/>
    </row>
    <row r="628" spans="12:20" x14ac:dyDescent="0.3">
      <c r="L628" s="4"/>
      <c r="M628" s="4"/>
      <c r="N628" s="4"/>
      <c r="O628" s="4"/>
      <c r="P628" s="4"/>
      <c r="Q628" s="4"/>
      <c r="R628" s="4"/>
      <c r="S628" s="4"/>
      <c r="T628" s="4"/>
    </row>
    <row r="629" spans="12:20" x14ac:dyDescent="0.3">
      <c r="L629" s="4"/>
      <c r="M629" s="4"/>
      <c r="N629" s="4"/>
      <c r="O629" s="4"/>
      <c r="P629" s="4"/>
      <c r="Q629" s="4"/>
      <c r="R629" s="4"/>
      <c r="S629" s="4"/>
      <c r="T629" s="4"/>
    </row>
    <row r="630" spans="12:20" x14ac:dyDescent="0.3">
      <c r="L630" s="4"/>
      <c r="M630" s="4"/>
      <c r="N630" s="4"/>
      <c r="O630" s="4"/>
      <c r="P630" s="4"/>
      <c r="Q630" s="4"/>
      <c r="R630" s="4"/>
      <c r="S630" s="4"/>
      <c r="T630" s="4"/>
    </row>
    <row r="631" spans="12:20" x14ac:dyDescent="0.3">
      <c r="L631" s="4"/>
      <c r="M631" s="4"/>
      <c r="N631" s="4"/>
      <c r="O631" s="4"/>
      <c r="P631" s="4"/>
      <c r="Q631" s="4"/>
      <c r="R631" s="4"/>
      <c r="S631" s="4"/>
      <c r="T631" s="4"/>
    </row>
    <row r="632" spans="12:20" x14ac:dyDescent="0.3">
      <c r="L632" s="4"/>
      <c r="M632" s="4"/>
      <c r="N632" s="4"/>
      <c r="O632" s="4"/>
      <c r="P632" s="4"/>
      <c r="Q632" s="4"/>
      <c r="R632" s="4"/>
      <c r="S632" s="4"/>
      <c r="T632" s="4"/>
    </row>
    <row r="633" spans="12:20" x14ac:dyDescent="0.3">
      <c r="L633" s="4"/>
      <c r="M633" s="4"/>
      <c r="N633" s="4"/>
      <c r="O633" s="4"/>
      <c r="P633" s="4"/>
      <c r="Q633" s="4"/>
      <c r="R633" s="4"/>
      <c r="S633" s="4"/>
      <c r="T633" s="4"/>
    </row>
    <row r="634" spans="12:20" x14ac:dyDescent="0.3">
      <c r="L634" s="4"/>
      <c r="M634" s="4"/>
      <c r="N634" s="4"/>
      <c r="O634" s="4"/>
      <c r="P634" s="4"/>
      <c r="Q634" s="4"/>
      <c r="R634" s="4"/>
      <c r="S634" s="4"/>
      <c r="T634" s="4"/>
    </row>
    <row r="635" spans="12:20" x14ac:dyDescent="0.3">
      <c r="L635" s="4"/>
      <c r="M635" s="4"/>
      <c r="N635" s="4"/>
      <c r="O635" s="4"/>
      <c r="P635" s="4"/>
      <c r="Q635" s="4"/>
      <c r="R635" s="4"/>
      <c r="S635" s="4"/>
      <c r="T635" s="4"/>
    </row>
    <row r="636" spans="12:20" x14ac:dyDescent="0.3">
      <c r="L636" s="4"/>
      <c r="M636" s="4"/>
      <c r="N636" s="4"/>
      <c r="O636" s="4"/>
      <c r="P636" s="4"/>
      <c r="Q636" s="4"/>
      <c r="R636" s="4"/>
      <c r="S636" s="4"/>
      <c r="T636" s="4"/>
    </row>
    <row r="637" spans="12:20" x14ac:dyDescent="0.3">
      <c r="L637" s="4"/>
      <c r="M637" s="4"/>
      <c r="N637" s="4"/>
      <c r="O637" s="4"/>
      <c r="P637" s="4"/>
      <c r="Q637" s="4"/>
      <c r="R637" s="4"/>
      <c r="S637" s="4"/>
      <c r="T637" s="4"/>
    </row>
    <row r="638" spans="12:20" x14ac:dyDescent="0.3">
      <c r="L638" s="4"/>
      <c r="M638" s="4"/>
      <c r="N638" s="4"/>
      <c r="O638" s="4"/>
      <c r="P638" s="4"/>
      <c r="Q638" s="4"/>
      <c r="R638" s="4"/>
      <c r="S638" s="4"/>
      <c r="T638" s="4"/>
    </row>
    <row r="639" spans="12:20" x14ac:dyDescent="0.3">
      <c r="L639" s="4"/>
      <c r="M639" s="4"/>
      <c r="N639" s="4"/>
      <c r="O639" s="4"/>
      <c r="P639" s="4"/>
      <c r="Q639" s="4"/>
      <c r="R639" s="4"/>
      <c r="S639" s="4"/>
      <c r="T639" s="4"/>
    </row>
    <row r="640" spans="12:20" x14ac:dyDescent="0.3">
      <c r="L640" s="4"/>
      <c r="M640" s="4"/>
      <c r="N640" s="4"/>
      <c r="O640" s="4"/>
      <c r="P640" s="4"/>
      <c r="Q640" s="4"/>
      <c r="R640" s="4"/>
      <c r="S640" s="4"/>
      <c r="T640" s="4"/>
    </row>
    <row r="641" spans="12:20" x14ac:dyDescent="0.3">
      <c r="L641" s="4"/>
      <c r="M641" s="4"/>
      <c r="N641" s="4"/>
      <c r="O641" s="4"/>
      <c r="P641" s="4"/>
      <c r="Q641" s="4"/>
      <c r="R641" s="4"/>
      <c r="S641" s="4"/>
      <c r="T641" s="4"/>
    </row>
    <row r="642" spans="12:20" x14ac:dyDescent="0.3">
      <c r="L642" s="4"/>
      <c r="M642" s="4"/>
      <c r="N642" s="4"/>
      <c r="O642" s="4"/>
      <c r="P642" s="4"/>
      <c r="Q642" s="4"/>
      <c r="R642" s="4"/>
      <c r="S642" s="4"/>
      <c r="T642" s="4"/>
    </row>
    <row r="643" spans="12:20" x14ac:dyDescent="0.3">
      <c r="L643" s="4"/>
      <c r="M643" s="4"/>
      <c r="N643" s="4"/>
      <c r="O643" s="4"/>
      <c r="P643" s="4"/>
      <c r="Q643" s="4"/>
      <c r="R643" s="4"/>
      <c r="S643" s="4"/>
      <c r="T643" s="4"/>
    </row>
    <row r="644" spans="12:20" x14ac:dyDescent="0.3">
      <c r="L644" s="4"/>
      <c r="M644" s="4"/>
      <c r="N644" s="4"/>
      <c r="O644" s="4"/>
      <c r="P644" s="4"/>
      <c r="Q644" s="4"/>
      <c r="R644" s="4"/>
      <c r="S644" s="4"/>
      <c r="T644" s="4"/>
    </row>
    <row r="645" spans="12:20" x14ac:dyDescent="0.3">
      <c r="L645" s="4"/>
      <c r="M645" s="4"/>
      <c r="N645" s="4"/>
      <c r="O645" s="4"/>
      <c r="P645" s="4"/>
      <c r="Q645" s="4"/>
      <c r="R645" s="4"/>
      <c r="S645" s="4"/>
      <c r="T645" s="4"/>
    </row>
    <row r="646" spans="12:20" x14ac:dyDescent="0.3">
      <c r="L646" s="4"/>
      <c r="M646" s="4"/>
      <c r="N646" s="4"/>
      <c r="O646" s="4"/>
      <c r="P646" s="4"/>
      <c r="Q646" s="4"/>
      <c r="R646" s="4"/>
      <c r="S646" s="4"/>
      <c r="T646" s="4"/>
    </row>
    <row r="647" spans="12:20" x14ac:dyDescent="0.3">
      <c r="L647" s="4"/>
      <c r="M647" s="4"/>
      <c r="N647" s="4"/>
      <c r="O647" s="4"/>
      <c r="P647" s="4"/>
      <c r="Q647" s="4"/>
      <c r="R647" s="4"/>
      <c r="S647" s="4"/>
      <c r="T647" s="4"/>
    </row>
    <row r="648" spans="12:20" x14ac:dyDescent="0.3">
      <c r="L648" s="4"/>
      <c r="M648" s="4"/>
      <c r="N648" s="4"/>
      <c r="O648" s="4"/>
      <c r="P648" s="4"/>
      <c r="Q648" s="4"/>
      <c r="R648" s="4"/>
      <c r="S648" s="4"/>
      <c r="T648" s="4"/>
    </row>
    <row r="649" spans="12:20" x14ac:dyDescent="0.3">
      <c r="L649" s="4"/>
      <c r="M649" s="4"/>
      <c r="N649" s="4"/>
      <c r="O649" s="4"/>
      <c r="P649" s="4"/>
      <c r="Q649" s="4"/>
      <c r="R649" s="4"/>
      <c r="S649" s="4"/>
      <c r="T649" s="4"/>
    </row>
    <row r="650" spans="12:20" x14ac:dyDescent="0.3">
      <c r="L650" s="4"/>
      <c r="M650" s="4"/>
      <c r="N650" s="4"/>
      <c r="O650" s="4"/>
      <c r="P650" s="4"/>
      <c r="Q650" s="4"/>
      <c r="R650" s="4"/>
      <c r="S650" s="4"/>
      <c r="T650" s="4"/>
    </row>
    <row r="651" spans="12:20" x14ac:dyDescent="0.3">
      <c r="L651" s="4"/>
      <c r="M651" s="4"/>
      <c r="N651" s="4"/>
      <c r="O651" s="4"/>
      <c r="P651" s="4"/>
      <c r="Q651" s="4"/>
      <c r="R651" s="4"/>
      <c r="S651" s="4"/>
      <c r="T651" s="4"/>
    </row>
    <row r="652" spans="12:20" x14ac:dyDescent="0.3">
      <c r="L652" s="4"/>
      <c r="M652" s="4"/>
      <c r="N652" s="4"/>
      <c r="O652" s="4"/>
      <c r="P652" s="4"/>
      <c r="Q652" s="4"/>
      <c r="R652" s="4"/>
      <c r="S652" s="4"/>
      <c r="T652" s="4"/>
    </row>
    <row r="653" spans="12:20" x14ac:dyDescent="0.3">
      <c r="L653" s="4"/>
      <c r="M653" s="4"/>
      <c r="N653" s="4"/>
      <c r="O653" s="4"/>
      <c r="P653" s="4"/>
      <c r="Q653" s="4"/>
      <c r="R653" s="4"/>
      <c r="S653" s="4"/>
      <c r="T653" s="4"/>
    </row>
    <row r="654" spans="12:20" x14ac:dyDescent="0.3">
      <c r="L654" s="4"/>
      <c r="M654" s="4"/>
      <c r="N654" s="4"/>
      <c r="O654" s="4"/>
      <c r="P654" s="4"/>
      <c r="Q654" s="4"/>
      <c r="R654" s="4"/>
      <c r="S654" s="4"/>
      <c r="T654" s="4"/>
    </row>
    <row r="655" spans="12:20" x14ac:dyDescent="0.3">
      <c r="L655" s="4"/>
      <c r="M655" s="4"/>
      <c r="N655" s="4"/>
      <c r="O655" s="4"/>
      <c r="P655" s="4"/>
      <c r="Q655" s="4"/>
      <c r="R655" s="4"/>
      <c r="S655" s="4"/>
      <c r="T655" s="4"/>
    </row>
    <row r="656" spans="12:20" x14ac:dyDescent="0.3">
      <c r="L656" s="4"/>
      <c r="M656" s="4"/>
      <c r="N656" s="4"/>
      <c r="O656" s="4"/>
      <c r="P656" s="4"/>
      <c r="Q656" s="4"/>
      <c r="R656" s="4"/>
      <c r="S656" s="4"/>
      <c r="T656" s="4"/>
    </row>
    <row r="657" spans="12:20" x14ac:dyDescent="0.3">
      <c r="L657" s="4"/>
      <c r="M657" s="4"/>
      <c r="N657" s="4"/>
      <c r="O657" s="4"/>
      <c r="P657" s="4"/>
      <c r="Q657" s="4"/>
      <c r="R657" s="4"/>
      <c r="S657" s="4"/>
      <c r="T657" s="4"/>
    </row>
    <row r="658" spans="12:20" x14ac:dyDescent="0.3">
      <c r="L658" s="4"/>
      <c r="M658" s="4"/>
      <c r="N658" s="4"/>
      <c r="O658" s="4"/>
      <c r="P658" s="4"/>
      <c r="Q658" s="4"/>
      <c r="R658" s="4"/>
      <c r="S658" s="4"/>
      <c r="T658" s="4"/>
    </row>
    <row r="659" spans="12:20" x14ac:dyDescent="0.3">
      <c r="L659" s="4"/>
      <c r="M659" s="4"/>
      <c r="N659" s="4"/>
      <c r="O659" s="4"/>
      <c r="P659" s="4"/>
      <c r="Q659" s="4"/>
      <c r="R659" s="4"/>
      <c r="S659" s="4"/>
      <c r="T659" s="4"/>
    </row>
    <row r="660" spans="12:20" x14ac:dyDescent="0.3">
      <c r="L660" s="4"/>
      <c r="M660" s="4"/>
      <c r="N660" s="4"/>
      <c r="O660" s="4"/>
      <c r="P660" s="4"/>
      <c r="Q660" s="4"/>
      <c r="R660" s="4"/>
      <c r="S660" s="4"/>
      <c r="T660" s="4"/>
    </row>
    <row r="661" spans="12:20" x14ac:dyDescent="0.3">
      <c r="L661" s="4"/>
      <c r="M661" s="4"/>
      <c r="N661" s="4"/>
      <c r="O661" s="4"/>
      <c r="P661" s="4"/>
      <c r="Q661" s="4"/>
      <c r="R661" s="4"/>
      <c r="S661" s="4"/>
      <c r="T661" s="4"/>
    </row>
    <row r="662" spans="12:20" x14ac:dyDescent="0.3">
      <c r="L662" s="4"/>
      <c r="M662" s="4"/>
      <c r="N662" s="4"/>
      <c r="O662" s="4"/>
      <c r="P662" s="4"/>
      <c r="Q662" s="4"/>
      <c r="R662" s="4"/>
      <c r="S662" s="4"/>
      <c r="T662" s="4"/>
    </row>
    <row r="663" spans="12:20" x14ac:dyDescent="0.3">
      <c r="L663" s="4"/>
      <c r="M663" s="4"/>
      <c r="N663" s="4"/>
      <c r="O663" s="4"/>
      <c r="P663" s="4"/>
      <c r="Q663" s="4"/>
      <c r="R663" s="4"/>
      <c r="S663" s="4"/>
      <c r="T663" s="4"/>
    </row>
    <row r="664" spans="12:20" x14ac:dyDescent="0.3">
      <c r="L664" s="4"/>
      <c r="M664" s="4"/>
      <c r="N664" s="4"/>
      <c r="O664" s="4"/>
      <c r="P664" s="4"/>
      <c r="Q664" s="4"/>
      <c r="R664" s="4"/>
      <c r="S664" s="4"/>
      <c r="T664" s="4"/>
    </row>
    <row r="665" spans="12:20" x14ac:dyDescent="0.3">
      <c r="L665" s="4"/>
      <c r="M665" s="4"/>
      <c r="N665" s="4"/>
      <c r="O665" s="4"/>
      <c r="P665" s="4"/>
      <c r="Q665" s="4"/>
      <c r="R665" s="4"/>
      <c r="S665" s="4"/>
      <c r="T665" s="4"/>
    </row>
    <row r="666" spans="12:20" x14ac:dyDescent="0.3">
      <c r="L666" s="4"/>
      <c r="M666" s="4"/>
      <c r="N666" s="4"/>
      <c r="O666" s="4"/>
      <c r="P666" s="4"/>
      <c r="Q666" s="4"/>
      <c r="R666" s="4"/>
      <c r="S666" s="4"/>
      <c r="T666" s="4"/>
    </row>
    <row r="667" spans="12:20" x14ac:dyDescent="0.3">
      <c r="L667" s="4"/>
      <c r="M667" s="4"/>
      <c r="N667" s="4"/>
      <c r="O667" s="4"/>
      <c r="P667" s="4"/>
      <c r="Q667" s="4"/>
      <c r="R667" s="4"/>
      <c r="S667" s="4"/>
      <c r="T667" s="4"/>
    </row>
    <row r="668" spans="12:20" x14ac:dyDescent="0.3">
      <c r="L668" s="4"/>
      <c r="M668" s="4"/>
      <c r="N668" s="4"/>
      <c r="O668" s="4"/>
      <c r="P668" s="4"/>
      <c r="Q668" s="4"/>
      <c r="R668" s="4"/>
      <c r="S668" s="4"/>
      <c r="T668" s="4"/>
    </row>
    <row r="669" spans="12:20" x14ac:dyDescent="0.3">
      <c r="L669" s="4"/>
      <c r="M669" s="4"/>
      <c r="N669" s="4"/>
      <c r="O669" s="4"/>
      <c r="P669" s="4"/>
      <c r="Q669" s="4"/>
      <c r="R669" s="4"/>
      <c r="S669" s="4"/>
      <c r="T669" s="4"/>
    </row>
    <row r="670" spans="12:20" x14ac:dyDescent="0.3">
      <c r="L670" s="4"/>
      <c r="M670" s="4"/>
      <c r="N670" s="4"/>
      <c r="O670" s="4"/>
      <c r="P670" s="4"/>
      <c r="Q670" s="4"/>
      <c r="R670" s="4"/>
      <c r="S670" s="4"/>
      <c r="T670" s="4"/>
    </row>
    <row r="671" spans="12:20" x14ac:dyDescent="0.3">
      <c r="L671" s="4"/>
      <c r="M671" s="4"/>
      <c r="N671" s="4"/>
      <c r="O671" s="4"/>
      <c r="P671" s="4"/>
      <c r="Q671" s="4"/>
      <c r="R671" s="4"/>
      <c r="S671" s="4"/>
      <c r="T671" s="4"/>
    </row>
    <row r="672" spans="12:20" x14ac:dyDescent="0.3">
      <c r="L672" s="4"/>
      <c r="M672" s="4"/>
      <c r="N672" s="4"/>
      <c r="O672" s="4"/>
      <c r="P672" s="4"/>
      <c r="Q672" s="4"/>
      <c r="R672" s="4"/>
      <c r="S672" s="4"/>
      <c r="T672" s="4"/>
    </row>
    <row r="673" spans="12:20" x14ac:dyDescent="0.3">
      <c r="L673" s="4"/>
      <c r="M673" s="4"/>
      <c r="N673" s="4"/>
      <c r="O673" s="4"/>
      <c r="P673" s="4"/>
      <c r="Q673" s="4"/>
      <c r="R673" s="4"/>
      <c r="S673" s="4"/>
      <c r="T673" s="4"/>
    </row>
    <row r="674" spans="12:20" x14ac:dyDescent="0.3">
      <c r="L674" s="4"/>
      <c r="M674" s="4"/>
      <c r="N674" s="4"/>
      <c r="O674" s="4"/>
      <c r="P674" s="4"/>
      <c r="Q674" s="4"/>
      <c r="R674" s="4"/>
      <c r="S674" s="4"/>
      <c r="T674" s="4"/>
    </row>
    <row r="675" spans="12:20" x14ac:dyDescent="0.3">
      <c r="L675" s="4"/>
      <c r="M675" s="4"/>
      <c r="N675" s="4"/>
      <c r="O675" s="4"/>
      <c r="P675" s="4"/>
      <c r="Q675" s="4"/>
      <c r="R675" s="4"/>
      <c r="S675" s="4"/>
      <c r="T675" s="4"/>
    </row>
    <row r="676" spans="12:20" x14ac:dyDescent="0.3">
      <c r="L676" s="4"/>
      <c r="M676" s="4"/>
      <c r="N676" s="4"/>
      <c r="O676" s="4"/>
      <c r="P676" s="4"/>
      <c r="Q676" s="4"/>
      <c r="R676" s="4"/>
      <c r="S676" s="4"/>
      <c r="T676" s="4"/>
    </row>
    <row r="677" spans="12:20" x14ac:dyDescent="0.3">
      <c r="L677" s="4"/>
      <c r="M677" s="4"/>
      <c r="N677" s="4"/>
      <c r="O677" s="4"/>
      <c r="P677" s="4"/>
      <c r="Q677" s="4"/>
      <c r="R677" s="4"/>
      <c r="S677" s="4"/>
      <c r="T677" s="4"/>
    </row>
    <row r="678" spans="12:20" x14ac:dyDescent="0.3">
      <c r="L678" s="4"/>
      <c r="M678" s="4"/>
      <c r="N678" s="4"/>
      <c r="O678" s="4"/>
      <c r="P678" s="4"/>
      <c r="Q678" s="4"/>
      <c r="R678" s="4"/>
      <c r="S678" s="4"/>
      <c r="T678" s="4"/>
    </row>
    <row r="679" spans="12:20" x14ac:dyDescent="0.3">
      <c r="L679" s="4"/>
      <c r="M679" s="4"/>
      <c r="N679" s="4"/>
      <c r="O679" s="4"/>
      <c r="P679" s="4"/>
      <c r="Q679" s="4"/>
      <c r="R679" s="4"/>
      <c r="S679" s="4"/>
      <c r="T679" s="4"/>
    </row>
    <row r="680" spans="12:20" x14ac:dyDescent="0.3">
      <c r="L680" s="4"/>
      <c r="M680" s="4"/>
      <c r="N680" s="4"/>
      <c r="O680" s="4"/>
      <c r="P680" s="4"/>
      <c r="Q680" s="4"/>
      <c r="R680" s="4"/>
      <c r="S680" s="4"/>
      <c r="T680" s="4"/>
    </row>
    <row r="681" spans="12:20" x14ac:dyDescent="0.3">
      <c r="L681" s="4"/>
      <c r="M681" s="4"/>
      <c r="N681" s="4"/>
      <c r="O681" s="4"/>
      <c r="P681" s="4"/>
      <c r="Q681" s="4"/>
      <c r="R681" s="4"/>
      <c r="S681" s="4"/>
      <c r="T681" s="4"/>
    </row>
    <row r="682" spans="12:20" x14ac:dyDescent="0.3">
      <c r="L682" s="4"/>
      <c r="M682" s="4"/>
      <c r="N682" s="4"/>
      <c r="O682" s="4"/>
      <c r="P682" s="4"/>
      <c r="Q682" s="4"/>
      <c r="R682" s="4"/>
      <c r="S682" s="4"/>
      <c r="T682" s="4"/>
    </row>
    <row r="683" spans="12:20" x14ac:dyDescent="0.3">
      <c r="L683" s="4"/>
      <c r="M683" s="4"/>
      <c r="N683" s="4"/>
      <c r="O683" s="4"/>
      <c r="P683" s="4"/>
      <c r="Q683" s="4"/>
      <c r="R683" s="4"/>
      <c r="S683" s="4"/>
      <c r="T683" s="4"/>
    </row>
    <row r="684" spans="12:20" x14ac:dyDescent="0.3">
      <c r="L684" s="4"/>
      <c r="M684" s="4"/>
      <c r="N684" s="4"/>
      <c r="O684" s="4"/>
      <c r="P684" s="4"/>
      <c r="Q684" s="4"/>
      <c r="R684" s="4"/>
      <c r="S684" s="4"/>
      <c r="T684" s="4"/>
    </row>
    <row r="685" spans="12:20" x14ac:dyDescent="0.3">
      <c r="L685" s="4"/>
      <c r="M685" s="4"/>
      <c r="N685" s="4"/>
      <c r="O685" s="4"/>
      <c r="P685" s="4"/>
      <c r="Q685" s="4"/>
      <c r="R685" s="4"/>
      <c r="S685" s="4"/>
      <c r="T685" s="4"/>
    </row>
    <row r="686" spans="12:20" x14ac:dyDescent="0.3">
      <c r="L686" s="4"/>
      <c r="M686" s="4"/>
      <c r="N686" s="4"/>
      <c r="O686" s="4"/>
      <c r="P686" s="4"/>
      <c r="Q686" s="4"/>
      <c r="R686" s="4"/>
      <c r="S686" s="4"/>
      <c r="T686" s="4"/>
    </row>
    <row r="687" spans="12:20" x14ac:dyDescent="0.3">
      <c r="L687" s="4"/>
      <c r="M687" s="4"/>
      <c r="N687" s="4"/>
      <c r="O687" s="4"/>
      <c r="P687" s="4"/>
      <c r="Q687" s="4"/>
      <c r="R687" s="4"/>
      <c r="S687" s="4"/>
      <c r="T687" s="4"/>
    </row>
    <row r="688" spans="12:20" x14ac:dyDescent="0.3">
      <c r="L688" s="4"/>
      <c r="M688" s="4"/>
      <c r="N688" s="4"/>
      <c r="O688" s="4"/>
      <c r="P688" s="4"/>
      <c r="Q688" s="4"/>
      <c r="R688" s="4"/>
      <c r="S688" s="4"/>
      <c r="T688" s="4"/>
    </row>
    <row r="689" spans="12:20" x14ac:dyDescent="0.3">
      <c r="L689" s="4"/>
      <c r="M689" s="4"/>
      <c r="N689" s="4"/>
      <c r="O689" s="4"/>
      <c r="P689" s="4"/>
      <c r="Q689" s="4"/>
      <c r="R689" s="4"/>
      <c r="S689" s="4"/>
      <c r="T689" s="4"/>
    </row>
    <row r="690" spans="12:20" x14ac:dyDescent="0.3">
      <c r="L690" s="4"/>
      <c r="M690" s="4"/>
      <c r="N690" s="4"/>
      <c r="O690" s="4"/>
      <c r="P690" s="4"/>
      <c r="Q690" s="4"/>
      <c r="R690" s="4"/>
      <c r="S690" s="4"/>
      <c r="T690" s="4"/>
    </row>
    <row r="691" spans="12:20" x14ac:dyDescent="0.3">
      <c r="L691" s="4"/>
      <c r="M691" s="4"/>
      <c r="N691" s="4"/>
      <c r="O691" s="4"/>
      <c r="P691" s="4"/>
      <c r="Q691" s="4"/>
      <c r="R691" s="4"/>
      <c r="S691" s="4"/>
      <c r="T691" s="4"/>
    </row>
    <row r="692" spans="12:20" x14ac:dyDescent="0.3">
      <c r="L692" s="4"/>
      <c r="M692" s="4"/>
      <c r="N692" s="4"/>
      <c r="O692" s="4"/>
      <c r="P692" s="4"/>
      <c r="Q692" s="4"/>
      <c r="R692" s="4"/>
      <c r="S692" s="4"/>
      <c r="T692" s="4"/>
    </row>
    <row r="693" spans="12:20" x14ac:dyDescent="0.3">
      <c r="L693" s="4"/>
      <c r="M693" s="4"/>
      <c r="N693" s="4"/>
      <c r="O693" s="4"/>
      <c r="P693" s="4"/>
      <c r="Q693" s="4"/>
      <c r="R693" s="4"/>
      <c r="S693" s="4"/>
      <c r="T693" s="4"/>
    </row>
    <row r="694" spans="12:20" x14ac:dyDescent="0.3">
      <c r="L694" s="4"/>
      <c r="M694" s="4"/>
      <c r="N694" s="4"/>
      <c r="O694" s="4"/>
      <c r="P694" s="4"/>
      <c r="Q694" s="4"/>
      <c r="R694" s="4"/>
      <c r="S694" s="4"/>
      <c r="T694" s="4"/>
    </row>
    <row r="695" spans="12:20" x14ac:dyDescent="0.3">
      <c r="L695" s="4"/>
      <c r="M695" s="4"/>
      <c r="N695" s="4"/>
      <c r="O695" s="4"/>
      <c r="P695" s="4"/>
      <c r="Q695" s="4"/>
      <c r="R695" s="4"/>
      <c r="S695" s="4"/>
      <c r="T695" s="4"/>
    </row>
    <row r="696" spans="12:20" x14ac:dyDescent="0.3">
      <c r="L696" s="4"/>
      <c r="M696" s="4"/>
      <c r="N696" s="4"/>
      <c r="O696" s="4"/>
      <c r="P696" s="4"/>
      <c r="Q696" s="4"/>
      <c r="R696" s="4"/>
      <c r="S696" s="4"/>
      <c r="T696" s="4"/>
    </row>
    <row r="697" spans="12:20" x14ac:dyDescent="0.3">
      <c r="L697" s="4"/>
      <c r="M697" s="4"/>
      <c r="N697" s="4"/>
      <c r="O697" s="4"/>
      <c r="P697" s="4"/>
      <c r="Q697" s="4"/>
      <c r="R697" s="4"/>
      <c r="S697" s="4"/>
      <c r="T697" s="4"/>
    </row>
    <row r="698" spans="12:20" x14ac:dyDescent="0.3">
      <c r="L698" s="4"/>
      <c r="M698" s="4"/>
      <c r="N698" s="4"/>
      <c r="O698" s="4"/>
      <c r="P698" s="4"/>
      <c r="Q698" s="4"/>
      <c r="R698" s="4"/>
      <c r="S698" s="4"/>
      <c r="T698" s="4"/>
    </row>
    <row r="699" spans="12:20" x14ac:dyDescent="0.3">
      <c r="L699" s="4"/>
      <c r="M699" s="4"/>
      <c r="N699" s="4"/>
      <c r="O699" s="4"/>
      <c r="P699" s="4"/>
      <c r="Q699" s="4"/>
      <c r="R699" s="4"/>
      <c r="S699" s="4"/>
      <c r="T699" s="4"/>
    </row>
    <row r="700" spans="12:20" x14ac:dyDescent="0.3">
      <c r="L700" s="4"/>
      <c r="M700" s="4"/>
      <c r="N700" s="4"/>
      <c r="O700" s="4"/>
      <c r="P700" s="4"/>
      <c r="Q700" s="4"/>
      <c r="R700" s="4"/>
      <c r="S700" s="4"/>
      <c r="T700" s="4"/>
    </row>
    <row r="701" spans="12:20" x14ac:dyDescent="0.3">
      <c r="L701" s="4"/>
      <c r="M701" s="4"/>
      <c r="N701" s="4"/>
      <c r="O701" s="4"/>
      <c r="P701" s="4"/>
      <c r="Q701" s="4"/>
      <c r="R701" s="4"/>
      <c r="S701" s="4"/>
      <c r="T701" s="4"/>
    </row>
    <row r="702" spans="12:20" x14ac:dyDescent="0.3">
      <c r="L702" s="4"/>
      <c r="M702" s="4"/>
      <c r="N702" s="4"/>
      <c r="O702" s="4"/>
      <c r="P702" s="4"/>
      <c r="Q702" s="4"/>
      <c r="R702" s="4"/>
      <c r="S702" s="4"/>
      <c r="T702" s="4"/>
    </row>
    <row r="703" spans="12:20" x14ac:dyDescent="0.3">
      <c r="L703" s="4"/>
      <c r="M703" s="4"/>
      <c r="N703" s="4"/>
      <c r="O703" s="4"/>
      <c r="P703" s="4"/>
      <c r="Q703" s="4"/>
      <c r="R703" s="4"/>
      <c r="S703" s="4"/>
      <c r="T703" s="4"/>
    </row>
    <row r="704" spans="12:20" x14ac:dyDescent="0.3">
      <c r="L704" s="4"/>
      <c r="M704" s="4"/>
      <c r="N704" s="4"/>
      <c r="O704" s="4"/>
      <c r="P704" s="4"/>
      <c r="Q704" s="4"/>
      <c r="R704" s="4"/>
      <c r="S704" s="4"/>
      <c r="T704" s="4"/>
    </row>
    <row r="705" spans="12:20" x14ac:dyDescent="0.3">
      <c r="L705" s="4"/>
      <c r="M705" s="4"/>
      <c r="N705" s="4"/>
      <c r="O705" s="4"/>
      <c r="P705" s="4"/>
      <c r="Q705" s="4"/>
      <c r="R705" s="4"/>
      <c r="S705" s="4"/>
      <c r="T705" s="4"/>
    </row>
    <row r="706" spans="12:20" x14ac:dyDescent="0.3">
      <c r="L706" s="4"/>
      <c r="M706" s="4"/>
      <c r="N706" s="4"/>
      <c r="O706" s="4"/>
      <c r="P706" s="4"/>
      <c r="Q706" s="4"/>
      <c r="R706" s="4"/>
      <c r="S706" s="4"/>
      <c r="T706" s="4"/>
    </row>
    <row r="707" spans="12:20" x14ac:dyDescent="0.3">
      <c r="L707" s="4"/>
      <c r="M707" s="4"/>
      <c r="N707" s="4"/>
      <c r="O707" s="4"/>
      <c r="P707" s="4"/>
      <c r="Q707" s="4"/>
      <c r="R707" s="4"/>
      <c r="S707" s="4"/>
      <c r="T707" s="4"/>
    </row>
    <row r="708" spans="12:20" x14ac:dyDescent="0.3">
      <c r="L708" s="4"/>
      <c r="M708" s="4"/>
      <c r="N708" s="4"/>
      <c r="O708" s="4"/>
      <c r="P708" s="4"/>
      <c r="Q708" s="4"/>
      <c r="R708" s="4"/>
      <c r="S708" s="4"/>
      <c r="T708" s="4"/>
    </row>
    <row r="709" spans="12:20" x14ac:dyDescent="0.3">
      <c r="L709" s="4"/>
      <c r="M709" s="4"/>
      <c r="N709" s="4"/>
      <c r="O709" s="4"/>
      <c r="P709" s="4"/>
      <c r="Q709" s="4"/>
      <c r="R709" s="4"/>
      <c r="S709" s="4"/>
      <c r="T709" s="4"/>
    </row>
    <row r="710" spans="12:20" x14ac:dyDescent="0.3">
      <c r="L710" s="4"/>
      <c r="M710" s="4"/>
      <c r="N710" s="4"/>
      <c r="O710" s="4"/>
      <c r="P710" s="4"/>
      <c r="Q710" s="4"/>
      <c r="R710" s="4"/>
      <c r="S710" s="4"/>
      <c r="T710" s="4"/>
    </row>
    <row r="711" spans="12:20" x14ac:dyDescent="0.3">
      <c r="L711" s="4"/>
      <c r="M711" s="4"/>
      <c r="N711" s="4"/>
      <c r="O711" s="4"/>
      <c r="P711" s="4"/>
      <c r="Q711" s="4"/>
      <c r="R711" s="4"/>
      <c r="S711" s="4"/>
      <c r="T711" s="4"/>
    </row>
    <row r="712" spans="12:20" x14ac:dyDescent="0.3">
      <c r="L712" s="4"/>
      <c r="M712" s="4"/>
      <c r="N712" s="4"/>
      <c r="O712" s="4"/>
      <c r="P712" s="4"/>
      <c r="Q712" s="4"/>
      <c r="R712" s="4"/>
      <c r="S712" s="4"/>
      <c r="T712" s="4"/>
    </row>
    <row r="713" spans="12:20" x14ac:dyDescent="0.3">
      <c r="L713" s="4"/>
      <c r="M713" s="4"/>
      <c r="N713" s="4"/>
      <c r="O713" s="4"/>
      <c r="P713" s="4"/>
      <c r="Q713" s="4"/>
      <c r="R713" s="4"/>
      <c r="S713" s="4"/>
      <c r="T713" s="4"/>
    </row>
    <row r="714" spans="12:20" x14ac:dyDescent="0.3">
      <c r="L714" s="4"/>
      <c r="M714" s="4"/>
      <c r="N714" s="4"/>
      <c r="O714" s="4"/>
      <c r="P714" s="4"/>
      <c r="Q714" s="4"/>
      <c r="R714" s="4"/>
      <c r="S714" s="4"/>
      <c r="T714" s="4"/>
    </row>
    <row r="715" spans="12:20" x14ac:dyDescent="0.3">
      <c r="L715" s="4"/>
      <c r="M715" s="4"/>
      <c r="N715" s="4"/>
      <c r="O715" s="4"/>
      <c r="P715" s="4"/>
      <c r="Q715" s="4"/>
      <c r="R715" s="4"/>
      <c r="S715" s="4"/>
      <c r="T715" s="4"/>
    </row>
    <row r="716" spans="12:20" x14ac:dyDescent="0.3">
      <c r="L716" s="4"/>
      <c r="M716" s="4"/>
      <c r="N716" s="4"/>
      <c r="O716" s="4"/>
      <c r="P716" s="4"/>
      <c r="Q716" s="4"/>
      <c r="R716" s="4"/>
      <c r="S716" s="4"/>
      <c r="T716" s="4"/>
    </row>
    <row r="717" spans="12:20" x14ac:dyDescent="0.3">
      <c r="L717" s="4"/>
      <c r="M717" s="4"/>
      <c r="N717" s="4"/>
      <c r="O717" s="4"/>
      <c r="P717" s="4"/>
      <c r="Q717" s="4"/>
      <c r="R717" s="4"/>
      <c r="S717" s="4"/>
      <c r="T717" s="4"/>
    </row>
    <row r="718" spans="12:20" x14ac:dyDescent="0.3">
      <c r="L718" s="4"/>
      <c r="M718" s="4"/>
      <c r="N718" s="4"/>
      <c r="O718" s="4"/>
      <c r="P718" s="4"/>
      <c r="Q718" s="4"/>
      <c r="R718" s="4"/>
      <c r="S718" s="4"/>
      <c r="T718" s="4"/>
    </row>
    <row r="719" spans="12:20" x14ac:dyDescent="0.3">
      <c r="L719" s="4"/>
      <c r="M719" s="4"/>
      <c r="N719" s="4"/>
      <c r="O719" s="4"/>
      <c r="P719" s="4"/>
      <c r="Q719" s="4"/>
      <c r="R719" s="4"/>
      <c r="S719" s="4"/>
      <c r="T719" s="4"/>
    </row>
    <row r="720" spans="12:20" x14ac:dyDescent="0.3">
      <c r="L720" s="4"/>
      <c r="M720" s="4"/>
      <c r="N720" s="4"/>
      <c r="O720" s="4"/>
      <c r="P720" s="4"/>
      <c r="Q720" s="4"/>
      <c r="R720" s="4"/>
      <c r="S720" s="4"/>
      <c r="T720" s="4"/>
    </row>
    <row r="721" spans="12:20" x14ac:dyDescent="0.3">
      <c r="L721" s="4"/>
      <c r="M721" s="4"/>
      <c r="N721" s="4"/>
      <c r="O721" s="4"/>
      <c r="P721" s="4"/>
      <c r="Q721" s="4"/>
      <c r="R721" s="4"/>
      <c r="S721" s="4"/>
      <c r="T721" s="4"/>
    </row>
    <row r="722" spans="12:20" x14ac:dyDescent="0.3">
      <c r="L722" s="4"/>
      <c r="M722" s="4"/>
      <c r="N722" s="4"/>
      <c r="O722" s="4"/>
      <c r="P722" s="4"/>
      <c r="Q722" s="4"/>
      <c r="R722" s="4"/>
      <c r="S722" s="4"/>
      <c r="T722" s="4"/>
    </row>
    <row r="723" spans="12:20" x14ac:dyDescent="0.3">
      <c r="L723" s="4"/>
      <c r="M723" s="4"/>
      <c r="N723" s="4"/>
      <c r="O723" s="4"/>
      <c r="P723" s="4"/>
      <c r="Q723" s="4"/>
      <c r="R723" s="4"/>
      <c r="S723" s="4"/>
      <c r="T723" s="4"/>
    </row>
    <row r="724" spans="12:20" x14ac:dyDescent="0.3">
      <c r="L724" s="4"/>
      <c r="M724" s="4"/>
      <c r="N724" s="4"/>
      <c r="O724" s="4"/>
      <c r="P724" s="4"/>
      <c r="Q724" s="4"/>
      <c r="R724" s="4"/>
      <c r="S724" s="4"/>
      <c r="T724" s="4"/>
    </row>
    <row r="725" spans="12:20" x14ac:dyDescent="0.3">
      <c r="L725" s="4"/>
      <c r="M725" s="4"/>
      <c r="N725" s="4"/>
      <c r="O725" s="4"/>
      <c r="P725" s="4"/>
      <c r="Q725" s="4"/>
      <c r="R725" s="4"/>
      <c r="S725" s="4"/>
      <c r="T725" s="4"/>
    </row>
    <row r="726" spans="12:20" x14ac:dyDescent="0.3">
      <c r="L726" s="4"/>
      <c r="M726" s="4"/>
      <c r="N726" s="4"/>
      <c r="O726" s="4"/>
      <c r="P726" s="4"/>
      <c r="Q726" s="4"/>
      <c r="R726" s="4"/>
      <c r="S726" s="4"/>
      <c r="T726" s="4"/>
    </row>
    <row r="727" spans="12:20" x14ac:dyDescent="0.3">
      <c r="L727" s="4"/>
      <c r="M727" s="4"/>
      <c r="N727" s="4"/>
      <c r="O727" s="4"/>
      <c r="P727" s="4"/>
      <c r="Q727" s="4"/>
      <c r="R727" s="4"/>
      <c r="S727" s="4"/>
      <c r="T727" s="4"/>
    </row>
    <row r="728" spans="12:20" x14ac:dyDescent="0.3">
      <c r="L728" s="4"/>
      <c r="M728" s="4"/>
      <c r="N728" s="4"/>
      <c r="O728" s="4"/>
      <c r="P728" s="4"/>
      <c r="Q728" s="4"/>
      <c r="R728" s="4"/>
      <c r="S728" s="4"/>
      <c r="T728" s="4"/>
    </row>
    <row r="729" spans="12:20" x14ac:dyDescent="0.3">
      <c r="L729" s="4"/>
      <c r="M729" s="4"/>
      <c r="N729" s="4"/>
      <c r="O729" s="4"/>
      <c r="P729" s="4"/>
      <c r="Q729" s="4"/>
      <c r="R729" s="4"/>
      <c r="S729" s="4"/>
      <c r="T729" s="4"/>
    </row>
    <row r="730" spans="12:20" x14ac:dyDescent="0.3">
      <c r="L730" s="4"/>
      <c r="M730" s="4"/>
      <c r="N730" s="4"/>
      <c r="O730" s="4"/>
      <c r="P730" s="4"/>
      <c r="Q730" s="4"/>
      <c r="R730" s="4"/>
      <c r="S730" s="4"/>
      <c r="T730" s="4"/>
    </row>
    <row r="731" spans="12:20" x14ac:dyDescent="0.3">
      <c r="L731" s="4"/>
      <c r="M731" s="4"/>
      <c r="N731" s="4"/>
      <c r="O731" s="4"/>
      <c r="P731" s="4"/>
      <c r="Q731" s="4"/>
      <c r="R731" s="4"/>
      <c r="S731" s="4"/>
      <c r="T731" s="4"/>
    </row>
    <row r="732" spans="12:20" x14ac:dyDescent="0.3">
      <c r="L732" s="4"/>
      <c r="M732" s="4"/>
      <c r="N732" s="4"/>
      <c r="O732" s="4"/>
      <c r="P732" s="4"/>
      <c r="Q732" s="4"/>
      <c r="R732" s="4"/>
      <c r="S732" s="4"/>
      <c r="T732" s="4"/>
    </row>
    <row r="733" spans="12:20" x14ac:dyDescent="0.3">
      <c r="L733" s="4"/>
      <c r="M733" s="4"/>
      <c r="N733" s="4"/>
      <c r="O733" s="4"/>
      <c r="P733" s="4"/>
      <c r="Q733" s="4"/>
      <c r="R733" s="4"/>
      <c r="S733" s="4"/>
      <c r="T733" s="4"/>
    </row>
    <row r="734" spans="12:20" x14ac:dyDescent="0.3">
      <c r="L734" s="4"/>
      <c r="M734" s="4"/>
      <c r="N734" s="4"/>
      <c r="O734" s="4"/>
      <c r="P734" s="4"/>
      <c r="Q734" s="4"/>
      <c r="R734" s="4"/>
      <c r="S734" s="4"/>
      <c r="T734" s="4"/>
    </row>
    <row r="735" spans="12:20" x14ac:dyDescent="0.3">
      <c r="L735" s="4"/>
      <c r="M735" s="4"/>
      <c r="N735" s="4"/>
      <c r="O735" s="4"/>
      <c r="P735" s="4"/>
      <c r="Q735" s="4"/>
      <c r="R735" s="4"/>
      <c r="S735" s="4"/>
      <c r="T735" s="4"/>
    </row>
    <row r="736" spans="12:20" x14ac:dyDescent="0.3">
      <c r="L736" s="4"/>
      <c r="M736" s="4"/>
      <c r="N736" s="4"/>
      <c r="O736" s="4"/>
      <c r="P736" s="4"/>
      <c r="Q736" s="4"/>
      <c r="R736" s="4"/>
      <c r="S736" s="4"/>
      <c r="T736" s="4"/>
    </row>
    <row r="737" spans="12:20" x14ac:dyDescent="0.3">
      <c r="L737" s="4"/>
      <c r="M737" s="4"/>
      <c r="N737" s="4"/>
      <c r="O737" s="4"/>
      <c r="P737" s="4"/>
      <c r="Q737" s="4"/>
      <c r="R737" s="4"/>
      <c r="S737" s="4"/>
      <c r="T737" s="4"/>
    </row>
    <row r="738" spans="12:20" x14ac:dyDescent="0.3">
      <c r="L738" s="4"/>
      <c r="M738" s="4"/>
      <c r="N738" s="4"/>
      <c r="O738" s="4"/>
      <c r="P738" s="4"/>
      <c r="Q738" s="4"/>
      <c r="R738" s="4"/>
      <c r="S738" s="4"/>
      <c r="T738" s="4"/>
    </row>
    <row r="739" spans="12:20" x14ac:dyDescent="0.3">
      <c r="L739" s="4"/>
      <c r="M739" s="4"/>
      <c r="N739" s="4"/>
      <c r="O739" s="4"/>
      <c r="P739" s="4"/>
      <c r="Q739" s="4"/>
      <c r="R739" s="4"/>
      <c r="S739" s="4"/>
      <c r="T739" s="4"/>
    </row>
    <row r="740" spans="12:20" x14ac:dyDescent="0.3">
      <c r="L740" s="4"/>
      <c r="M740" s="4"/>
      <c r="N740" s="4"/>
      <c r="O740" s="4"/>
      <c r="P740" s="4"/>
      <c r="Q740" s="4"/>
      <c r="R740" s="4"/>
      <c r="S740" s="4"/>
      <c r="T740" s="4"/>
    </row>
    <row r="741" spans="12:20" x14ac:dyDescent="0.3">
      <c r="L741" s="4"/>
      <c r="M741" s="4"/>
      <c r="N741" s="4"/>
      <c r="O741" s="4"/>
      <c r="P741" s="4"/>
      <c r="Q741" s="4"/>
      <c r="R741" s="4"/>
      <c r="S741" s="4"/>
      <c r="T741" s="4"/>
    </row>
    <row r="742" spans="12:20" x14ac:dyDescent="0.3">
      <c r="L742" s="4"/>
      <c r="M742" s="4"/>
      <c r="N742" s="4"/>
      <c r="O742" s="4"/>
      <c r="P742" s="4"/>
      <c r="Q742" s="4"/>
      <c r="R742" s="4"/>
      <c r="S742" s="4"/>
      <c r="T742" s="4"/>
    </row>
    <row r="743" spans="12:20" x14ac:dyDescent="0.3">
      <c r="L743" s="4"/>
      <c r="M743" s="4"/>
      <c r="N743" s="4"/>
      <c r="O743" s="4"/>
      <c r="P743" s="4"/>
      <c r="Q743" s="4"/>
      <c r="R743" s="4"/>
      <c r="S743" s="4"/>
      <c r="T743" s="4"/>
    </row>
    <row r="744" spans="12:20" x14ac:dyDescent="0.3">
      <c r="L744" s="4"/>
      <c r="M744" s="4"/>
      <c r="N744" s="4"/>
      <c r="O744" s="4"/>
      <c r="P744" s="4"/>
      <c r="Q744" s="4"/>
      <c r="R744" s="4"/>
      <c r="S744" s="4"/>
      <c r="T744" s="4"/>
    </row>
    <row r="745" spans="12:20" x14ac:dyDescent="0.3">
      <c r="L745" s="4"/>
      <c r="M745" s="4"/>
      <c r="N745" s="4"/>
      <c r="O745" s="4"/>
      <c r="P745" s="4"/>
      <c r="Q745" s="4"/>
      <c r="R745" s="4"/>
      <c r="S745" s="4"/>
      <c r="T745" s="4"/>
    </row>
    <row r="746" spans="12:20" x14ac:dyDescent="0.3">
      <c r="L746" s="4"/>
      <c r="M746" s="4"/>
      <c r="N746" s="4"/>
      <c r="O746" s="4"/>
      <c r="P746" s="4"/>
      <c r="Q746" s="4"/>
      <c r="R746" s="4"/>
      <c r="S746" s="4"/>
      <c r="T746" s="4"/>
    </row>
    <row r="747" spans="12:20" x14ac:dyDescent="0.3">
      <c r="L747" s="4"/>
      <c r="M747" s="4"/>
      <c r="N747" s="4"/>
      <c r="O747" s="4"/>
      <c r="P747" s="4"/>
      <c r="Q747" s="4"/>
      <c r="R747" s="4"/>
      <c r="S747" s="4"/>
      <c r="T747" s="4"/>
    </row>
    <row r="748" spans="12:20" x14ac:dyDescent="0.3">
      <c r="L748" s="4"/>
      <c r="M748" s="4"/>
      <c r="N748" s="4"/>
      <c r="O748" s="4"/>
      <c r="P748" s="4"/>
      <c r="Q748" s="4"/>
      <c r="R748" s="4"/>
      <c r="S748" s="4"/>
      <c r="T748" s="4"/>
    </row>
    <row r="749" spans="12:20" x14ac:dyDescent="0.3">
      <c r="L749" s="4"/>
      <c r="M749" s="4"/>
      <c r="N749" s="4"/>
      <c r="O749" s="4"/>
      <c r="P749" s="4"/>
      <c r="Q749" s="4"/>
      <c r="R749" s="4"/>
      <c r="S749" s="4"/>
      <c r="T749" s="4"/>
    </row>
    <row r="750" spans="12:20" x14ac:dyDescent="0.3">
      <c r="L750" s="4"/>
      <c r="M750" s="4"/>
      <c r="N750" s="4"/>
      <c r="O750" s="4"/>
      <c r="P750" s="4"/>
      <c r="Q750" s="4"/>
      <c r="R750" s="4"/>
      <c r="S750" s="4"/>
      <c r="T750" s="4"/>
    </row>
    <row r="751" spans="12:20" x14ac:dyDescent="0.3">
      <c r="L751" s="4"/>
      <c r="M751" s="4"/>
      <c r="N751" s="4"/>
      <c r="O751" s="4"/>
      <c r="P751" s="4"/>
      <c r="Q751" s="4"/>
      <c r="R751" s="4"/>
      <c r="S751" s="4"/>
      <c r="T751" s="4"/>
    </row>
    <row r="752" spans="12:20" x14ac:dyDescent="0.3">
      <c r="L752" s="4"/>
      <c r="M752" s="4"/>
      <c r="N752" s="4"/>
      <c r="O752" s="4"/>
      <c r="P752" s="4"/>
      <c r="Q752" s="4"/>
      <c r="R752" s="4"/>
      <c r="S752" s="4"/>
      <c r="T752" s="4"/>
    </row>
    <row r="753" spans="12:20" x14ac:dyDescent="0.3">
      <c r="L753" s="4"/>
      <c r="M753" s="4"/>
      <c r="N753" s="4"/>
      <c r="O753" s="4"/>
      <c r="P753" s="4"/>
      <c r="Q753" s="4"/>
      <c r="R753" s="4"/>
      <c r="S753" s="4"/>
      <c r="T753" s="4"/>
    </row>
    <row r="754" spans="12:20" x14ac:dyDescent="0.3">
      <c r="L754" s="4"/>
      <c r="M754" s="4"/>
      <c r="N754" s="4"/>
      <c r="O754" s="4"/>
      <c r="P754" s="4"/>
      <c r="Q754" s="4"/>
      <c r="R754" s="4"/>
      <c r="S754" s="4"/>
      <c r="T754" s="4"/>
    </row>
    <row r="755" spans="12:20" x14ac:dyDescent="0.3">
      <c r="L755" s="4"/>
      <c r="M755" s="4"/>
      <c r="N755" s="4"/>
      <c r="O755" s="4"/>
      <c r="P755" s="4"/>
      <c r="Q755" s="4"/>
      <c r="R755" s="4"/>
      <c r="S755" s="4"/>
      <c r="T755" s="4"/>
    </row>
    <row r="756" spans="12:20" x14ac:dyDescent="0.3">
      <c r="L756" s="4"/>
      <c r="M756" s="4"/>
      <c r="N756" s="4"/>
      <c r="O756" s="4"/>
      <c r="P756" s="4"/>
      <c r="Q756" s="4"/>
      <c r="R756" s="4"/>
      <c r="S756" s="4"/>
      <c r="T756" s="4"/>
    </row>
    <row r="757" spans="12:20" x14ac:dyDescent="0.3">
      <c r="L757" s="4"/>
      <c r="M757" s="4"/>
      <c r="N757" s="4"/>
      <c r="O757" s="4"/>
      <c r="P757" s="4"/>
      <c r="Q757" s="4"/>
      <c r="R757" s="4"/>
      <c r="S757" s="4"/>
      <c r="T757" s="4"/>
    </row>
    <row r="758" spans="12:20" x14ac:dyDescent="0.3">
      <c r="L758" s="4"/>
      <c r="M758" s="4"/>
      <c r="N758" s="4"/>
      <c r="O758" s="4"/>
      <c r="P758" s="4"/>
      <c r="Q758" s="4"/>
      <c r="R758" s="4"/>
      <c r="S758" s="4"/>
      <c r="T758" s="4"/>
    </row>
    <row r="759" spans="12:20" x14ac:dyDescent="0.3">
      <c r="L759" s="4"/>
      <c r="M759" s="4"/>
      <c r="N759" s="4"/>
      <c r="O759" s="4"/>
      <c r="P759" s="4"/>
      <c r="Q759" s="4"/>
      <c r="R759" s="4"/>
      <c r="S759" s="4"/>
      <c r="T759" s="4"/>
    </row>
    <row r="760" spans="12:20" x14ac:dyDescent="0.3">
      <c r="L760" s="4"/>
      <c r="M760" s="4"/>
      <c r="N760" s="4"/>
      <c r="O760" s="4"/>
      <c r="P760" s="4"/>
      <c r="Q760" s="4"/>
      <c r="R760" s="4"/>
      <c r="S760" s="4"/>
      <c r="T760" s="4"/>
    </row>
    <row r="761" spans="12:20" x14ac:dyDescent="0.3">
      <c r="L761" s="4"/>
      <c r="M761" s="4"/>
      <c r="N761" s="4"/>
      <c r="O761" s="4"/>
      <c r="P761" s="4"/>
      <c r="Q761" s="4"/>
      <c r="R761" s="4"/>
      <c r="S761" s="4"/>
      <c r="T761" s="4"/>
    </row>
    <row r="762" spans="12:20" x14ac:dyDescent="0.3">
      <c r="L762" s="4"/>
      <c r="M762" s="4"/>
      <c r="N762" s="4"/>
      <c r="O762" s="4"/>
      <c r="P762" s="4"/>
      <c r="Q762" s="4"/>
      <c r="R762" s="4"/>
      <c r="S762" s="4"/>
      <c r="T762" s="4"/>
    </row>
    <row r="763" spans="12:20" x14ac:dyDescent="0.3">
      <c r="L763" s="4"/>
      <c r="M763" s="4"/>
      <c r="N763" s="4"/>
      <c r="O763" s="4"/>
      <c r="P763" s="4"/>
      <c r="Q763" s="4"/>
      <c r="R763" s="4"/>
      <c r="S763" s="4"/>
      <c r="T763" s="4"/>
    </row>
    <row r="764" spans="12:20" x14ac:dyDescent="0.3">
      <c r="L764" s="4"/>
      <c r="M764" s="4"/>
      <c r="N764" s="4"/>
      <c r="O764" s="4"/>
      <c r="P764" s="4"/>
      <c r="Q764" s="4"/>
      <c r="R764" s="4"/>
      <c r="S764" s="4"/>
      <c r="T764" s="4"/>
    </row>
    <row r="765" spans="12:20" x14ac:dyDescent="0.3">
      <c r="L765" s="4"/>
      <c r="M765" s="4"/>
      <c r="N765" s="4"/>
      <c r="O765" s="4"/>
      <c r="P765" s="4"/>
      <c r="Q765" s="4"/>
      <c r="R765" s="4"/>
      <c r="S765" s="4"/>
      <c r="T765" s="4"/>
    </row>
    <row r="766" spans="12:20" x14ac:dyDescent="0.3">
      <c r="L766" s="4"/>
      <c r="M766" s="4"/>
      <c r="N766" s="4"/>
      <c r="O766" s="4"/>
      <c r="P766" s="4"/>
      <c r="Q766" s="4"/>
      <c r="R766" s="4"/>
      <c r="S766" s="4"/>
      <c r="T766" s="4"/>
    </row>
    <row r="767" spans="12:20" x14ac:dyDescent="0.3">
      <c r="L767" s="4"/>
      <c r="M767" s="4"/>
      <c r="N767" s="4"/>
      <c r="O767" s="4"/>
      <c r="P767" s="4"/>
      <c r="Q767" s="4"/>
      <c r="R767" s="4"/>
      <c r="S767" s="4"/>
      <c r="T767" s="4"/>
    </row>
    <row r="768" spans="12:20" x14ac:dyDescent="0.3">
      <c r="L768" s="4"/>
      <c r="M768" s="4"/>
      <c r="N768" s="4"/>
      <c r="O768" s="4"/>
      <c r="P768" s="4"/>
      <c r="Q768" s="4"/>
      <c r="R768" s="4"/>
      <c r="S768" s="4"/>
      <c r="T768" s="4"/>
    </row>
    <row r="769" spans="12:20" x14ac:dyDescent="0.3">
      <c r="L769" s="4"/>
      <c r="M769" s="4"/>
      <c r="N769" s="4"/>
      <c r="O769" s="4"/>
      <c r="P769" s="4"/>
      <c r="Q769" s="4"/>
      <c r="R769" s="4"/>
      <c r="S769" s="4"/>
      <c r="T769" s="4"/>
    </row>
    <row r="770" spans="12:20" x14ac:dyDescent="0.3">
      <c r="L770" s="4"/>
      <c r="M770" s="4"/>
      <c r="N770" s="4"/>
      <c r="O770" s="4"/>
      <c r="P770" s="4"/>
      <c r="Q770" s="4"/>
      <c r="R770" s="4"/>
      <c r="S770" s="4"/>
      <c r="T770" s="4"/>
    </row>
    <row r="771" spans="12:20" x14ac:dyDescent="0.3">
      <c r="L771" s="4"/>
      <c r="M771" s="4"/>
      <c r="N771" s="4"/>
      <c r="O771" s="4"/>
      <c r="P771" s="4"/>
      <c r="Q771" s="4"/>
      <c r="R771" s="4"/>
      <c r="S771" s="4"/>
      <c r="T771" s="4"/>
    </row>
    <row r="772" spans="12:20" x14ac:dyDescent="0.3">
      <c r="L772" s="4"/>
      <c r="M772" s="4"/>
      <c r="N772" s="4"/>
      <c r="O772" s="4"/>
      <c r="P772" s="4"/>
      <c r="Q772" s="4"/>
      <c r="R772" s="4"/>
      <c r="S772" s="4"/>
      <c r="T772" s="4"/>
    </row>
    <row r="773" spans="12:20" x14ac:dyDescent="0.3">
      <c r="L773" s="4"/>
      <c r="M773" s="4"/>
      <c r="N773" s="4"/>
      <c r="O773" s="4"/>
      <c r="P773" s="4"/>
      <c r="Q773" s="4"/>
      <c r="R773" s="4"/>
      <c r="S773" s="4"/>
      <c r="T773" s="4"/>
    </row>
    <row r="774" spans="12:20" x14ac:dyDescent="0.3">
      <c r="L774" s="4"/>
      <c r="M774" s="4"/>
      <c r="N774" s="4"/>
      <c r="O774" s="4"/>
      <c r="P774" s="4"/>
      <c r="Q774" s="4"/>
      <c r="R774" s="4"/>
      <c r="S774" s="4"/>
      <c r="T774" s="4"/>
    </row>
    <row r="775" spans="12:20" x14ac:dyDescent="0.3">
      <c r="L775" s="4"/>
      <c r="M775" s="4"/>
      <c r="N775" s="4"/>
      <c r="O775" s="4"/>
      <c r="P775" s="4"/>
      <c r="Q775" s="4"/>
      <c r="R775" s="4"/>
      <c r="S775" s="4"/>
      <c r="T775" s="4"/>
    </row>
    <row r="776" spans="12:20" x14ac:dyDescent="0.3">
      <c r="L776" s="4"/>
      <c r="M776" s="4"/>
      <c r="N776" s="4"/>
      <c r="O776" s="4"/>
      <c r="P776" s="4"/>
      <c r="Q776" s="4"/>
      <c r="R776" s="4"/>
      <c r="S776" s="4"/>
      <c r="T776" s="4"/>
    </row>
    <row r="777" spans="12:20" x14ac:dyDescent="0.3">
      <c r="L777" s="4"/>
      <c r="M777" s="4"/>
      <c r="N777" s="4"/>
      <c r="O777" s="4"/>
      <c r="P777" s="4"/>
      <c r="Q777" s="4"/>
      <c r="R777" s="4"/>
      <c r="S777" s="4"/>
      <c r="T777" s="4"/>
    </row>
    <row r="778" spans="12:20" x14ac:dyDescent="0.3">
      <c r="L778" s="4"/>
      <c r="M778" s="4"/>
      <c r="N778" s="4"/>
      <c r="O778" s="4"/>
      <c r="P778" s="4"/>
      <c r="Q778" s="4"/>
      <c r="R778" s="4"/>
      <c r="S778" s="4"/>
      <c r="T778" s="4"/>
    </row>
    <row r="779" spans="12:20" x14ac:dyDescent="0.3">
      <c r="L779" s="4"/>
      <c r="M779" s="4"/>
      <c r="N779" s="4"/>
      <c r="O779" s="4"/>
      <c r="P779" s="4"/>
      <c r="Q779" s="4"/>
      <c r="R779" s="4"/>
      <c r="S779" s="4"/>
      <c r="T779" s="4"/>
    </row>
    <row r="780" spans="12:20" x14ac:dyDescent="0.3">
      <c r="L780" s="4"/>
      <c r="M780" s="4"/>
      <c r="N780" s="4"/>
      <c r="O780" s="4"/>
      <c r="P780" s="4"/>
      <c r="Q780" s="4"/>
      <c r="R780" s="4"/>
      <c r="S780" s="4"/>
      <c r="T780" s="4"/>
    </row>
    <row r="781" spans="12:20" x14ac:dyDescent="0.3">
      <c r="L781" s="4"/>
      <c r="M781" s="4"/>
      <c r="N781" s="4"/>
      <c r="O781" s="4"/>
      <c r="P781" s="4"/>
      <c r="Q781" s="4"/>
      <c r="R781" s="4"/>
      <c r="S781" s="4"/>
      <c r="T781" s="4"/>
    </row>
    <row r="782" spans="12:20" x14ac:dyDescent="0.3">
      <c r="L782" s="4"/>
      <c r="M782" s="4"/>
      <c r="N782" s="4"/>
      <c r="O782" s="4"/>
      <c r="P782" s="4"/>
      <c r="Q782" s="4"/>
      <c r="R782" s="4"/>
      <c r="S782" s="4"/>
      <c r="T782" s="4"/>
    </row>
    <row r="783" spans="12:20" x14ac:dyDescent="0.3">
      <c r="L783" s="4"/>
      <c r="M783" s="4"/>
      <c r="N783" s="4"/>
      <c r="O783" s="4"/>
      <c r="P783" s="4"/>
      <c r="Q783" s="4"/>
      <c r="R783" s="4"/>
      <c r="S783" s="4"/>
      <c r="T783" s="4"/>
    </row>
    <row r="784" spans="12:20" x14ac:dyDescent="0.3">
      <c r="L784" s="4"/>
      <c r="M784" s="4"/>
      <c r="N784" s="4"/>
      <c r="O784" s="4"/>
      <c r="P784" s="4"/>
      <c r="Q784" s="4"/>
      <c r="R784" s="4"/>
      <c r="S784" s="4"/>
      <c r="T784" s="4"/>
    </row>
    <row r="785" spans="12:20" x14ac:dyDescent="0.3">
      <c r="L785" s="4"/>
      <c r="M785" s="4"/>
      <c r="N785" s="4"/>
      <c r="O785" s="4"/>
      <c r="P785" s="4"/>
      <c r="Q785" s="4"/>
      <c r="R785" s="4"/>
      <c r="S785" s="4"/>
      <c r="T785" s="4"/>
    </row>
    <row r="786" spans="12:20" x14ac:dyDescent="0.3">
      <c r="L786" s="4"/>
      <c r="M786" s="4"/>
      <c r="N786" s="4"/>
      <c r="O786" s="4"/>
      <c r="P786" s="4"/>
      <c r="Q786" s="4"/>
      <c r="R786" s="4"/>
      <c r="S786" s="4"/>
      <c r="T786" s="4"/>
    </row>
    <row r="787" spans="12:20" x14ac:dyDescent="0.3">
      <c r="L787" s="4"/>
      <c r="M787" s="4"/>
      <c r="N787" s="4"/>
      <c r="O787" s="4"/>
      <c r="P787" s="4"/>
      <c r="Q787" s="4"/>
      <c r="R787" s="4"/>
      <c r="S787" s="4"/>
      <c r="T787" s="4"/>
    </row>
    <row r="788" spans="12:20" x14ac:dyDescent="0.3">
      <c r="L788" s="4"/>
      <c r="M788" s="4"/>
      <c r="N788" s="4"/>
      <c r="O788" s="4"/>
      <c r="P788" s="4"/>
      <c r="Q788" s="4"/>
      <c r="R788" s="4"/>
      <c r="S788" s="4"/>
      <c r="T788" s="4"/>
    </row>
    <row r="789" spans="12:20" x14ac:dyDescent="0.3">
      <c r="L789" s="4"/>
      <c r="M789" s="4"/>
      <c r="N789" s="4"/>
      <c r="O789" s="4"/>
      <c r="P789" s="4"/>
      <c r="Q789" s="4"/>
      <c r="R789" s="4"/>
      <c r="S789" s="4"/>
      <c r="T789" s="4"/>
    </row>
    <row r="790" spans="12:20" x14ac:dyDescent="0.3">
      <c r="L790" s="4"/>
      <c r="M790" s="4"/>
      <c r="N790" s="4"/>
      <c r="O790" s="4"/>
      <c r="P790" s="4"/>
      <c r="Q790" s="4"/>
      <c r="R790" s="4"/>
      <c r="S790" s="4"/>
      <c r="T790" s="4"/>
    </row>
    <row r="791" spans="12:20" x14ac:dyDescent="0.3">
      <c r="L791" s="4"/>
      <c r="M791" s="4"/>
      <c r="N791" s="4"/>
      <c r="O791" s="4"/>
      <c r="P791" s="4"/>
      <c r="Q791" s="4"/>
      <c r="R791" s="4"/>
      <c r="S791" s="4"/>
      <c r="T791" s="4"/>
    </row>
    <row r="792" spans="12:20" x14ac:dyDescent="0.3">
      <c r="L792" s="4"/>
      <c r="M792" s="4"/>
      <c r="N792" s="4"/>
      <c r="O792" s="4"/>
      <c r="P792" s="4"/>
      <c r="Q792" s="4"/>
      <c r="R792" s="4"/>
      <c r="S792" s="4"/>
      <c r="T792" s="4"/>
    </row>
    <row r="793" spans="12:20" x14ac:dyDescent="0.3">
      <c r="L793" s="4"/>
      <c r="M793" s="4"/>
      <c r="N793" s="4"/>
      <c r="O793" s="4"/>
      <c r="P793" s="4"/>
      <c r="Q793" s="4"/>
      <c r="R793" s="4"/>
      <c r="S793" s="4"/>
      <c r="T793" s="4"/>
    </row>
    <row r="794" spans="12:20" x14ac:dyDescent="0.3">
      <c r="L794" s="4"/>
      <c r="M794" s="4"/>
      <c r="N794" s="4"/>
      <c r="O794" s="4"/>
      <c r="P794" s="4"/>
      <c r="Q794" s="4"/>
      <c r="R794" s="4"/>
      <c r="S794" s="4"/>
      <c r="T794" s="4"/>
    </row>
    <row r="795" spans="12:20" x14ac:dyDescent="0.3">
      <c r="L795" s="4"/>
      <c r="M795" s="4"/>
      <c r="N795" s="4"/>
      <c r="O795" s="4"/>
      <c r="P795" s="4"/>
      <c r="Q795" s="4"/>
      <c r="R795" s="4"/>
      <c r="S795" s="4"/>
      <c r="T795" s="4"/>
    </row>
    <row r="796" spans="12:20" x14ac:dyDescent="0.3">
      <c r="L796" s="4"/>
      <c r="M796" s="4"/>
      <c r="N796" s="4"/>
      <c r="O796" s="4"/>
      <c r="P796" s="4"/>
      <c r="Q796" s="4"/>
      <c r="R796" s="4"/>
      <c r="S796" s="4"/>
      <c r="T796" s="4"/>
    </row>
    <row r="797" spans="12:20" x14ac:dyDescent="0.3">
      <c r="L797" s="4"/>
      <c r="M797" s="4"/>
      <c r="N797" s="4"/>
      <c r="O797" s="4"/>
      <c r="P797" s="4"/>
      <c r="Q797" s="4"/>
      <c r="R797" s="4"/>
      <c r="S797" s="4"/>
      <c r="T797" s="4"/>
    </row>
    <row r="798" spans="12:20" x14ac:dyDescent="0.3">
      <c r="L798" s="4"/>
      <c r="M798" s="4"/>
      <c r="N798" s="4"/>
      <c r="O798" s="4"/>
      <c r="P798" s="4"/>
      <c r="Q798" s="4"/>
      <c r="R798" s="4"/>
      <c r="S798" s="4"/>
      <c r="T798" s="4"/>
    </row>
    <row r="799" spans="12:20" x14ac:dyDescent="0.3">
      <c r="L799" s="4"/>
      <c r="M799" s="4"/>
      <c r="N799" s="4"/>
      <c r="O799" s="4"/>
      <c r="P799" s="4"/>
      <c r="Q799" s="4"/>
      <c r="R799" s="4"/>
      <c r="S799" s="4"/>
      <c r="T799" s="4"/>
    </row>
    <row r="800" spans="12:20" x14ac:dyDescent="0.3">
      <c r="L800" s="4"/>
      <c r="M800" s="4"/>
      <c r="N800" s="4"/>
      <c r="O800" s="4"/>
      <c r="P800" s="4"/>
      <c r="Q800" s="4"/>
      <c r="R800" s="4"/>
      <c r="S800" s="4"/>
      <c r="T800" s="4"/>
    </row>
    <row r="801" spans="12:20" x14ac:dyDescent="0.3">
      <c r="L801" s="4"/>
      <c r="M801" s="4"/>
      <c r="N801" s="4"/>
      <c r="O801" s="4"/>
      <c r="P801" s="4"/>
      <c r="Q801" s="4"/>
      <c r="R801" s="4"/>
      <c r="S801" s="4"/>
      <c r="T801" s="4"/>
    </row>
    <row r="802" spans="12:20" x14ac:dyDescent="0.3">
      <c r="L802" s="4"/>
      <c r="M802" s="4"/>
      <c r="N802" s="4"/>
      <c r="O802" s="4"/>
      <c r="P802" s="4"/>
      <c r="Q802" s="4"/>
      <c r="R802" s="4"/>
      <c r="S802" s="4"/>
      <c r="T802" s="4"/>
    </row>
    <row r="803" spans="12:20" x14ac:dyDescent="0.3">
      <c r="L803" s="4"/>
      <c r="M803" s="4"/>
      <c r="N803" s="4"/>
      <c r="O803" s="4"/>
      <c r="P803" s="4"/>
      <c r="Q803" s="4"/>
      <c r="R803" s="4"/>
      <c r="S803" s="4"/>
      <c r="T803" s="4"/>
    </row>
    <row r="804" spans="12:20" x14ac:dyDescent="0.3">
      <c r="L804" s="4"/>
      <c r="M804" s="4"/>
      <c r="N804" s="4"/>
      <c r="O804" s="4"/>
      <c r="P804" s="4"/>
      <c r="Q804" s="4"/>
      <c r="R804" s="4"/>
      <c r="S804" s="4"/>
      <c r="T804" s="4"/>
    </row>
    <row r="805" spans="12:20" x14ac:dyDescent="0.3">
      <c r="L805" s="4"/>
      <c r="M805" s="4"/>
      <c r="N805" s="4"/>
      <c r="O805" s="4"/>
      <c r="P805" s="4"/>
      <c r="Q805" s="4"/>
      <c r="R805" s="4"/>
      <c r="S805" s="4"/>
      <c r="T805" s="4"/>
    </row>
    <row r="806" spans="12:20" x14ac:dyDescent="0.3">
      <c r="L806" s="4"/>
      <c r="M806" s="4"/>
      <c r="N806" s="4"/>
      <c r="O806" s="4"/>
      <c r="P806" s="4"/>
      <c r="Q806" s="4"/>
      <c r="R806" s="4"/>
      <c r="S806" s="4"/>
      <c r="T806" s="4"/>
    </row>
    <row r="807" spans="12:20" x14ac:dyDescent="0.3">
      <c r="L807" s="4"/>
      <c r="M807" s="4"/>
      <c r="N807" s="4"/>
      <c r="O807" s="4"/>
      <c r="P807" s="4"/>
      <c r="Q807" s="4"/>
      <c r="R807" s="4"/>
      <c r="S807" s="4"/>
      <c r="T807" s="4"/>
    </row>
    <row r="808" spans="12:20" x14ac:dyDescent="0.3">
      <c r="L808" s="4"/>
      <c r="M808" s="4"/>
      <c r="N808" s="4"/>
      <c r="O808" s="4"/>
      <c r="P808" s="4"/>
      <c r="Q808" s="4"/>
      <c r="R808" s="4"/>
      <c r="S808" s="4"/>
      <c r="T808" s="4"/>
    </row>
    <row r="809" spans="12:20" x14ac:dyDescent="0.3">
      <c r="L809" s="4"/>
      <c r="M809" s="4"/>
      <c r="N809" s="4"/>
      <c r="O809" s="4"/>
      <c r="P809" s="4"/>
      <c r="Q809" s="4"/>
      <c r="R809" s="4"/>
      <c r="S809" s="4"/>
      <c r="T809" s="4"/>
    </row>
    <row r="810" spans="12:20" x14ac:dyDescent="0.3">
      <c r="L810" s="4"/>
      <c r="M810" s="4"/>
      <c r="N810" s="4"/>
      <c r="O810" s="4"/>
      <c r="P810" s="4"/>
      <c r="Q810" s="4"/>
      <c r="R810" s="4"/>
      <c r="S810" s="4"/>
      <c r="T810" s="4"/>
    </row>
    <row r="811" spans="12:20" x14ac:dyDescent="0.3">
      <c r="L811" s="4"/>
      <c r="M811" s="4"/>
      <c r="N811" s="4"/>
      <c r="O811" s="4"/>
      <c r="P811" s="4"/>
      <c r="Q811" s="4"/>
      <c r="R811" s="4"/>
      <c r="S811" s="4"/>
      <c r="T811" s="4"/>
    </row>
    <row r="812" spans="12:20" x14ac:dyDescent="0.3">
      <c r="L812" s="4"/>
      <c r="M812" s="4"/>
      <c r="N812" s="4"/>
      <c r="O812" s="4"/>
      <c r="P812" s="4"/>
      <c r="Q812" s="4"/>
      <c r="R812" s="4"/>
      <c r="S812" s="4"/>
      <c r="T812" s="4"/>
    </row>
    <row r="813" spans="12:20" x14ac:dyDescent="0.3">
      <c r="L813" s="4"/>
      <c r="M813" s="4"/>
      <c r="N813" s="4"/>
      <c r="O813" s="4"/>
      <c r="P813" s="4"/>
      <c r="Q813" s="4"/>
      <c r="R813" s="4"/>
      <c r="S813" s="4"/>
      <c r="T813" s="4"/>
    </row>
    <row r="814" spans="12:20" x14ac:dyDescent="0.3">
      <c r="L814" s="4"/>
      <c r="M814" s="4"/>
      <c r="N814" s="4"/>
      <c r="O814" s="4"/>
      <c r="P814" s="4"/>
      <c r="Q814" s="4"/>
      <c r="R814" s="4"/>
      <c r="S814" s="4"/>
      <c r="T814" s="4"/>
    </row>
    <row r="815" spans="12:20" x14ac:dyDescent="0.3">
      <c r="L815" s="4"/>
      <c r="M815" s="4"/>
      <c r="N815" s="4"/>
      <c r="O815" s="4"/>
      <c r="P815" s="4"/>
      <c r="Q815" s="4"/>
      <c r="R815" s="4"/>
      <c r="S815" s="4"/>
      <c r="T815" s="4"/>
    </row>
    <row r="816" spans="12:20" x14ac:dyDescent="0.3">
      <c r="L816" s="4"/>
      <c r="M816" s="4"/>
      <c r="N816" s="4"/>
      <c r="O816" s="4"/>
      <c r="P816" s="4"/>
      <c r="Q816" s="4"/>
      <c r="R816" s="4"/>
      <c r="S816" s="4"/>
      <c r="T816" s="4"/>
    </row>
    <row r="817" spans="12:20" x14ac:dyDescent="0.3">
      <c r="L817" s="4"/>
      <c r="M817" s="4"/>
      <c r="N817" s="4"/>
      <c r="O817" s="4"/>
      <c r="P817" s="4"/>
      <c r="Q817" s="4"/>
      <c r="R817" s="4"/>
      <c r="S817" s="4"/>
      <c r="T817" s="4"/>
    </row>
    <row r="818" spans="12:20" x14ac:dyDescent="0.3">
      <c r="L818" s="4"/>
      <c r="M818" s="4"/>
      <c r="N818" s="4"/>
      <c r="O818" s="4"/>
      <c r="P818" s="4"/>
      <c r="Q818" s="4"/>
      <c r="R818" s="4"/>
      <c r="S818" s="4"/>
      <c r="T818" s="4"/>
    </row>
    <row r="819" spans="12:20" x14ac:dyDescent="0.3">
      <c r="L819" s="4"/>
      <c r="M819" s="4"/>
      <c r="N819" s="4"/>
      <c r="O819" s="4"/>
      <c r="P819" s="4"/>
      <c r="Q819" s="4"/>
      <c r="R819" s="4"/>
      <c r="S819" s="4"/>
      <c r="T819" s="4"/>
    </row>
    <row r="820" spans="12:20" x14ac:dyDescent="0.3">
      <c r="L820" s="4"/>
      <c r="M820" s="4"/>
      <c r="N820" s="4"/>
      <c r="O820" s="4"/>
      <c r="P820" s="4"/>
      <c r="Q820" s="4"/>
      <c r="R820" s="4"/>
      <c r="S820" s="4"/>
      <c r="T820" s="4"/>
    </row>
    <row r="821" spans="12:20" x14ac:dyDescent="0.3">
      <c r="L821" s="4"/>
      <c r="M821" s="4"/>
      <c r="N821" s="4"/>
      <c r="O821" s="4"/>
      <c r="P821" s="4"/>
      <c r="Q821" s="4"/>
      <c r="R821" s="4"/>
      <c r="S821" s="4"/>
      <c r="T821" s="4"/>
    </row>
    <row r="822" spans="12:20" x14ac:dyDescent="0.3">
      <c r="L822" s="4"/>
      <c r="M822" s="4"/>
      <c r="N822" s="4"/>
      <c r="O822" s="4"/>
      <c r="P822" s="4"/>
      <c r="Q822" s="4"/>
      <c r="R822" s="4"/>
      <c r="S822" s="4"/>
      <c r="T822" s="4"/>
    </row>
    <row r="823" spans="12:20" x14ac:dyDescent="0.3">
      <c r="L823" s="4"/>
      <c r="M823" s="4"/>
      <c r="N823" s="4"/>
      <c r="O823" s="4"/>
      <c r="P823" s="4"/>
      <c r="Q823" s="4"/>
      <c r="R823" s="4"/>
      <c r="S823" s="4"/>
      <c r="T823" s="4"/>
    </row>
    <row r="824" spans="12:20" x14ac:dyDescent="0.3">
      <c r="L824" s="4"/>
      <c r="M824" s="4"/>
      <c r="N824" s="4"/>
      <c r="O824" s="4"/>
      <c r="P824" s="4"/>
      <c r="Q824" s="4"/>
      <c r="R824" s="4"/>
      <c r="S824" s="4"/>
      <c r="T824" s="4"/>
    </row>
    <row r="825" spans="12:20" x14ac:dyDescent="0.3">
      <c r="L825" s="4"/>
      <c r="M825" s="4"/>
      <c r="N825" s="4"/>
      <c r="O825" s="4"/>
      <c r="P825" s="4"/>
      <c r="Q825" s="4"/>
      <c r="R825" s="4"/>
      <c r="S825" s="4"/>
      <c r="T825" s="4"/>
    </row>
    <row r="826" spans="12:20" x14ac:dyDescent="0.3">
      <c r="L826" s="4"/>
      <c r="M826" s="4"/>
      <c r="N826" s="4"/>
      <c r="O826" s="4"/>
      <c r="P826" s="4"/>
      <c r="Q826" s="4"/>
      <c r="R826" s="4"/>
      <c r="S826" s="4"/>
      <c r="T826" s="4"/>
    </row>
    <row r="827" spans="12:20" x14ac:dyDescent="0.3">
      <c r="L827" s="4"/>
      <c r="M827" s="4"/>
      <c r="N827" s="4"/>
      <c r="O827" s="4"/>
      <c r="P827" s="4"/>
      <c r="Q827" s="4"/>
      <c r="R827" s="4"/>
      <c r="S827" s="4"/>
      <c r="T827" s="4"/>
    </row>
    <row r="828" spans="12:20" x14ac:dyDescent="0.3">
      <c r="L828" s="4"/>
      <c r="M828" s="4"/>
      <c r="N828" s="4"/>
      <c r="O828" s="4"/>
      <c r="P828" s="4"/>
      <c r="Q828" s="4"/>
      <c r="R828" s="4"/>
      <c r="S828" s="4"/>
      <c r="T828" s="4"/>
    </row>
    <row r="829" spans="12:20" x14ac:dyDescent="0.3">
      <c r="L829" s="4"/>
      <c r="M829" s="4"/>
      <c r="N829" s="4"/>
      <c r="O829" s="4"/>
      <c r="P829" s="4"/>
      <c r="Q829" s="4"/>
      <c r="R829" s="4"/>
      <c r="S829" s="4"/>
      <c r="T829" s="4"/>
    </row>
    <row r="830" spans="12:20" x14ac:dyDescent="0.3">
      <c r="L830" s="4"/>
      <c r="M830" s="4"/>
      <c r="N830" s="4"/>
      <c r="O830" s="4"/>
      <c r="P830" s="4"/>
      <c r="Q830" s="4"/>
      <c r="R830" s="4"/>
      <c r="S830" s="4"/>
      <c r="T830" s="4"/>
    </row>
    <row r="831" spans="12:20" x14ac:dyDescent="0.3">
      <c r="L831" s="4"/>
      <c r="M831" s="4"/>
      <c r="N831" s="4"/>
      <c r="O831" s="4"/>
      <c r="P831" s="4"/>
      <c r="Q831" s="4"/>
      <c r="R831" s="4"/>
      <c r="S831" s="4"/>
      <c r="T831" s="4"/>
    </row>
    <row r="832" spans="12:20" x14ac:dyDescent="0.3">
      <c r="L832" s="4"/>
      <c r="M832" s="4"/>
      <c r="N832" s="4"/>
      <c r="O832" s="4"/>
      <c r="P832" s="4"/>
      <c r="Q832" s="4"/>
      <c r="R832" s="4"/>
      <c r="S832" s="4"/>
      <c r="T832" s="4"/>
    </row>
    <row r="833" spans="12:20" x14ac:dyDescent="0.3">
      <c r="L833" s="4"/>
      <c r="M833" s="4"/>
      <c r="N833" s="4"/>
      <c r="O833" s="4"/>
      <c r="P833" s="4"/>
      <c r="Q833" s="4"/>
      <c r="R833" s="4"/>
      <c r="S833" s="4"/>
      <c r="T833" s="4"/>
    </row>
    <row r="834" spans="12:20" x14ac:dyDescent="0.3">
      <c r="L834" s="4"/>
      <c r="M834" s="4"/>
      <c r="N834" s="4"/>
      <c r="O834" s="4"/>
      <c r="P834" s="4"/>
      <c r="Q834" s="4"/>
      <c r="R834" s="4"/>
      <c r="S834" s="4"/>
      <c r="T834" s="4"/>
    </row>
    <row r="835" spans="12:20" x14ac:dyDescent="0.3">
      <c r="L835" s="4"/>
      <c r="M835" s="4"/>
      <c r="N835" s="4"/>
      <c r="O835" s="4"/>
      <c r="P835" s="4"/>
      <c r="Q835" s="4"/>
      <c r="R835" s="4"/>
      <c r="S835" s="4"/>
      <c r="T835" s="4"/>
    </row>
    <row r="836" spans="12:20" x14ac:dyDescent="0.3">
      <c r="L836" s="4"/>
      <c r="M836" s="4"/>
      <c r="N836" s="4"/>
      <c r="O836" s="4"/>
      <c r="P836" s="4"/>
      <c r="Q836" s="4"/>
      <c r="R836" s="4"/>
      <c r="S836" s="4"/>
      <c r="T836" s="4"/>
    </row>
    <row r="837" spans="12:20" x14ac:dyDescent="0.3">
      <c r="L837" s="4"/>
      <c r="M837" s="4"/>
      <c r="N837" s="4"/>
      <c r="O837" s="4"/>
      <c r="P837" s="4"/>
      <c r="Q837" s="4"/>
      <c r="R837" s="4"/>
      <c r="S837" s="4"/>
      <c r="T837" s="4"/>
    </row>
    <row r="838" spans="12:20" x14ac:dyDescent="0.3">
      <c r="L838" s="4"/>
      <c r="M838" s="4"/>
      <c r="N838" s="4"/>
      <c r="O838" s="4"/>
      <c r="P838" s="4"/>
      <c r="Q838" s="4"/>
      <c r="R838" s="4"/>
      <c r="S838" s="4"/>
      <c r="T838" s="4"/>
    </row>
    <row r="839" spans="12:20" x14ac:dyDescent="0.3">
      <c r="L839" s="4"/>
      <c r="M839" s="4"/>
      <c r="N839" s="4"/>
      <c r="O839" s="4"/>
      <c r="P839" s="4"/>
      <c r="Q839" s="4"/>
      <c r="R839" s="4"/>
      <c r="S839" s="4"/>
      <c r="T839" s="4"/>
    </row>
    <row r="840" spans="12:20" x14ac:dyDescent="0.3">
      <c r="L840" s="4"/>
      <c r="M840" s="4"/>
      <c r="N840" s="4"/>
      <c r="O840" s="4"/>
      <c r="P840" s="4"/>
      <c r="Q840" s="4"/>
      <c r="R840" s="4"/>
      <c r="S840" s="4"/>
      <c r="T840" s="4"/>
    </row>
    <row r="841" spans="12:20" x14ac:dyDescent="0.3">
      <c r="L841" s="4"/>
      <c r="M841" s="4"/>
      <c r="N841" s="4"/>
      <c r="O841" s="4"/>
      <c r="P841" s="4"/>
      <c r="Q841" s="4"/>
      <c r="R841" s="4"/>
      <c r="S841" s="4"/>
      <c r="T841" s="4"/>
    </row>
    <row r="842" spans="12:20" x14ac:dyDescent="0.3">
      <c r="L842" s="4"/>
      <c r="M842" s="4"/>
      <c r="N842" s="4"/>
      <c r="O842" s="4"/>
      <c r="P842" s="4"/>
      <c r="Q842" s="4"/>
      <c r="R842" s="4"/>
      <c r="S842" s="4"/>
      <c r="T842" s="4"/>
    </row>
    <row r="843" spans="12:20" x14ac:dyDescent="0.3">
      <c r="L843" s="4"/>
      <c r="M843" s="4"/>
      <c r="N843" s="4"/>
      <c r="O843" s="4"/>
      <c r="P843" s="4"/>
      <c r="Q843" s="4"/>
      <c r="R843" s="4"/>
      <c r="S843" s="4"/>
      <c r="T843" s="4"/>
    </row>
    <row r="844" spans="12:20" x14ac:dyDescent="0.3">
      <c r="L844" s="4"/>
      <c r="M844" s="4"/>
      <c r="N844" s="4"/>
      <c r="O844" s="4"/>
      <c r="P844" s="4"/>
      <c r="Q844" s="4"/>
      <c r="R844" s="4"/>
      <c r="S844" s="4"/>
      <c r="T844" s="4"/>
    </row>
    <row r="845" spans="12:20" x14ac:dyDescent="0.3">
      <c r="L845" s="4"/>
      <c r="M845" s="4"/>
      <c r="N845" s="4"/>
      <c r="O845" s="4"/>
      <c r="P845" s="4"/>
      <c r="Q845" s="4"/>
      <c r="R845" s="4"/>
      <c r="S845" s="4"/>
      <c r="T845" s="4"/>
    </row>
    <row r="846" spans="12:20" x14ac:dyDescent="0.3">
      <c r="L846" s="4"/>
      <c r="M846" s="4"/>
      <c r="N846" s="4"/>
      <c r="O846" s="4"/>
      <c r="P846" s="4"/>
      <c r="Q846" s="4"/>
      <c r="R846" s="4"/>
      <c r="S846" s="4"/>
      <c r="T846" s="4"/>
    </row>
    <row r="847" spans="12:20" x14ac:dyDescent="0.3">
      <c r="L847" s="4"/>
      <c r="M847" s="4"/>
      <c r="N847" s="4"/>
      <c r="O847" s="4"/>
      <c r="P847" s="4"/>
      <c r="Q847" s="4"/>
      <c r="R847" s="4"/>
      <c r="S847" s="4"/>
      <c r="T847" s="4"/>
    </row>
    <row r="848" spans="12:20" x14ac:dyDescent="0.3">
      <c r="L848" s="4"/>
      <c r="M848" s="4"/>
      <c r="N848" s="4"/>
      <c r="O848" s="4"/>
      <c r="P848" s="4"/>
      <c r="Q848" s="4"/>
      <c r="R848" s="4"/>
      <c r="S848" s="4"/>
      <c r="T848" s="4"/>
    </row>
    <row r="849" spans="12:20" x14ac:dyDescent="0.3">
      <c r="L849" s="4"/>
      <c r="M849" s="4"/>
      <c r="N849" s="4"/>
      <c r="O849" s="4"/>
      <c r="P849" s="4"/>
      <c r="Q849" s="4"/>
      <c r="R849" s="4"/>
      <c r="S849" s="4"/>
      <c r="T849" s="4"/>
    </row>
    <row r="850" spans="12:20" x14ac:dyDescent="0.3">
      <c r="L850" s="4"/>
      <c r="M850" s="4"/>
      <c r="N850" s="4"/>
      <c r="O850" s="4"/>
      <c r="P850" s="4"/>
      <c r="Q850" s="4"/>
      <c r="R850" s="4"/>
      <c r="S850" s="4"/>
      <c r="T850" s="4"/>
    </row>
    <row r="851" spans="12:20" x14ac:dyDescent="0.3">
      <c r="L851" s="4"/>
      <c r="M851" s="4"/>
      <c r="N851" s="4"/>
      <c r="O851" s="4"/>
      <c r="P851" s="4"/>
      <c r="Q851" s="4"/>
      <c r="R851" s="4"/>
      <c r="S851" s="4"/>
      <c r="T851" s="4"/>
    </row>
    <row r="852" spans="12:20" x14ac:dyDescent="0.3">
      <c r="L852" s="4"/>
      <c r="M852" s="4"/>
      <c r="N852" s="4"/>
      <c r="O852" s="4"/>
      <c r="P852" s="4"/>
      <c r="Q852" s="4"/>
      <c r="R852" s="4"/>
      <c r="S852" s="4"/>
      <c r="T852" s="4"/>
    </row>
    <row r="853" spans="12:20" x14ac:dyDescent="0.3">
      <c r="L853" s="4"/>
      <c r="M853" s="4"/>
      <c r="N853" s="4"/>
      <c r="O853" s="4"/>
      <c r="P853" s="4"/>
      <c r="Q853" s="4"/>
      <c r="R853" s="4"/>
      <c r="S853" s="4"/>
      <c r="T853" s="4"/>
    </row>
    <row r="854" spans="12:20" x14ac:dyDescent="0.3">
      <c r="L854" s="4"/>
      <c r="M854" s="4"/>
      <c r="N854" s="4"/>
      <c r="O854" s="4"/>
      <c r="P854" s="4"/>
      <c r="Q854" s="4"/>
      <c r="R854" s="4"/>
      <c r="S854" s="4"/>
      <c r="T854" s="4"/>
    </row>
    <row r="855" spans="12:20" x14ac:dyDescent="0.3">
      <c r="L855" s="4"/>
      <c r="M855" s="4"/>
      <c r="N855" s="4"/>
      <c r="O855" s="4"/>
      <c r="P855" s="4"/>
      <c r="Q855" s="4"/>
      <c r="R855" s="4"/>
      <c r="S855" s="4"/>
      <c r="T855" s="4"/>
    </row>
    <row r="856" spans="12:20" x14ac:dyDescent="0.3">
      <c r="L856" s="4"/>
      <c r="M856" s="4"/>
      <c r="N856" s="4"/>
      <c r="O856" s="4"/>
      <c r="P856" s="4"/>
      <c r="Q856" s="4"/>
      <c r="R856" s="4"/>
      <c r="S856" s="4"/>
      <c r="T856" s="4"/>
    </row>
    <row r="857" spans="12:20" x14ac:dyDescent="0.3">
      <c r="L857" s="4"/>
      <c r="M857" s="4"/>
      <c r="N857" s="4"/>
      <c r="O857" s="4"/>
      <c r="P857" s="4"/>
      <c r="Q857" s="4"/>
      <c r="R857" s="4"/>
      <c r="S857" s="4"/>
      <c r="T857" s="4"/>
    </row>
    <row r="858" spans="12:20" x14ac:dyDescent="0.3">
      <c r="L858" s="4"/>
      <c r="M858" s="4"/>
      <c r="N858" s="4"/>
      <c r="O858" s="4"/>
      <c r="P858" s="4"/>
      <c r="Q858" s="4"/>
      <c r="R858" s="4"/>
      <c r="S858" s="4"/>
      <c r="T858" s="4"/>
    </row>
    <row r="859" spans="12:20" x14ac:dyDescent="0.3">
      <c r="L859" s="4"/>
      <c r="M859" s="4"/>
      <c r="N859" s="4"/>
      <c r="O859" s="4"/>
      <c r="P859" s="4"/>
      <c r="Q859" s="4"/>
      <c r="R859" s="4"/>
      <c r="S859" s="4"/>
      <c r="T859" s="4"/>
    </row>
    <row r="860" spans="12:20" x14ac:dyDescent="0.3">
      <c r="L860" s="4"/>
      <c r="M860" s="4"/>
      <c r="N860" s="4"/>
      <c r="O860" s="4"/>
      <c r="P860" s="4"/>
      <c r="Q860" s="4"/>
      <c r="R860" s="4"/>
      <c r="S860" s="4"/>
      <c r="T860" s="4"/>
    </row>
    <row r="861" spans="12:20" x14ac:dyDescent="0.3">
      <c r="L861" s="4"/>
      <c r="M861" s="4"/>
      <c r="N861" s="4"/>
      <c r="O861" s="4"/>
      <c r="P861" s="4"/>
      <c r="Q861" s="4"/>
      <c r="R861" s="4"/>
      <c r="S861" s="4"/>
      <c r="T861" s="4"/>
    </row>
    <row r="862" spans="12:20" x14ac:dyDescent="0.3">
      <c r="L862" s="4"/>
      <c r="M862" s="4"/>
      <c r="N862" s="4"/>
      <c r="O862" s="4"/>
      <c r="P862" s="4"/>
      <c r="Q862" s="4"/>
      <c r="R862" s="4"/>
      <c r="S862" s="4"/>
      <c r="T862" s="4"/>
    </row>
    <row r="863" spans="12:20" x14ac:dyDescent="0.3">
      <c r="L863" s="4"/>
      <c r="M863" s="4"/>
      <c r="N863" s="4"/>
      <c r="O863" s="4"/>
      <c r="P863" s="4"/>
      <c r="Q863" s="4"/>
      <c r="R863" s="4"/>
      <c r="S863" s="4"/>
      <c r="T863" s="4"/>
    </row>
    <row r="864" spans="12:20" x14ac:dyDescent="0.3">
      <c r="L864" s="4"/>
      <c r="M864" s="4"/>
      <c r="N864" s="4"/>
      <c r="O864" s="4"/>
      <c r="P864" s="4"/>
      <c r="Q864" s="4"/>
      <c r="R864" s="4"/>
      <c r="S864" s="4"/>
      <c r="T864" s="4"/>
    </row>
    <row r="865" spans="12:20" x14ac:dyDescent="0.3">
      <c r="L865" s="4"/>
      <c r="M865" s="4"/>
      <c r="N865" s="4"/>
      <c r="O865" s="4"/>
      <c r="P865" s="4"/>
      <c r="Q865" s="4"/>
      <c r="R865" s="4"/>
      <c r="S865" s="4"/>
      <c r="T865" s="4"/>
    </row>
    <row r="866" spans="12:20" x14ac:dyDescent="0.3">
      <c r="L866" s="4"/>
      <c r="M866" s="4"/>
      <c r="N866" s="4"/>
      <c r="O866" s="4"/>
      <c r="P866" s="4"/>
      <c r="Q866" s="4"/>
      <c r="R866" s="4"/>
      <c r="S866" s="4"/>
      <c r="T866" s="4"/>
    </row>
    <row r="867" spans="12:20" x14ac:dyDescent="0.3">
      <c r="L867" s="4"/>
      <c r="M867" s="4"/>
      <c r="N867" s="4"/>
      <c r="O867" s="4"/>
      <c r="P867" s="4"/>
      <c r="Q867" s="4"/>
      <c r="R867" s="4"/>
      <c r="S867" s="4"/>
      <c r="T867" s="4"/>
    </row>
    <row r="868" spans="12:20" x14ac:dyDescent="0.3">
      <c r="L868" s="4"/>
      <c r="M868" s="4"/>
      <c r="N868" s="4"/>
      <c r="O868" s="4"/>
      <c r="P868" s="4"/>
      <c r="Q868" s="4"/>
      <c r="R868" s="4"/>
      <c r="S868" s="4"/>
      <c r="T868" s="4"/>
    </row>
    <row r="869" spans="12:20" x14ac:dyDescent="0.3">
      <c r="L869" s="4"/>
      <c r="M869" s="4"/>
      <c r="N869" s="4"/>
      <c r="O869" s="4"/>
      <c r="P869" s="4"/>
      <c r="Q869" s="4"/>
      <c r="R869" s="4"/>
      <c r="S869" s="4"/>
      <c r="T869" s="4"/>
    </row>
    <row r="870" spans="12:20" x14ac:dyDescent="0.3">
      <c r="L870" s="4"/>
      <c r="M870" s="4"/>
      <c r="N870" s="4"/>
      <c r="O870" s="4"/>
      <c r="P870" s="4"/>
      <c r="Q870" s="4"/>
      <c r="R870" s="4"/>
      <c r="S870" s="4"/>
      <c r="T870" s="4"/>
    </row>
    <row r="871" spans="12:20" x14ac:dyDescent="0.3">
      <c r="L871" s="4"/>
      <c r="M871" s="4"/>
      <c r="N871" s="4"/>
      <c r="O871" s="4"/>
      <c r="P871" s="4"/>
      <c r="Q871" s="4"/>
      <c r="R871" s="4"/>
      <c r="S871" s="4"/>
      <c r="T871" s="4"/>
    </row>
    <row r="872" spans="12:20" x14ac:dyDescent="0.3">
      <c r="L872" s="4"/>
      <c r="M872" s="4"/>
      <c r="N872" s="4"/>
      <c r="O872" s="4"/>
      <c r="P872" s="4"/>
      <c r="Q872" s="4"/>
      <c r="R872" s="4"/>
      <c r="S872" s="4"/>
      <c r="T872" s="4"/>
    </row>
    <row r="873" spans="12:20" x14ac:dyDescent="0.3">
      <c r="L873" s="4"/>
      <c r="M873" s="4"/>
      <c r="N873" s="4"/>
      <c r="O873" s="4"/>
      <c r="P873" s="4"/>
      <c r="Q873" s="4"/>
      <c r="R873" s="4"/>
      <c r="S873" s="4"/>
      <c r="T873" s="4"/>
    </row>
    <row r="874" spans="12:20" x14ac:dyDescent="0.3">
      <c r="L874" s="4"/>
      <c r="M874" s="4"/>
      <c r="N874" s="4"/>
      <c r="O874" s="4"/>
      <c r="P874" s="4"/>
      <c r="Q874" s="4"/>
      <c r="R874" s="4"/>
      <c r="S874" s="4"/>
      <c r="T874" s="4"/>
    </row>
    <row r="875" spans="12:20" x14ac:dyDescent="0.3">
      <c r="L875" s="4"/>
      <c r="M875" s="4"/>
      <c r="N875" s="4"/>
      <c r="O875" s="4"/>
      <c r="P875" s="4"/>
      <c r="Q875" s="4"/>
      <c r="R875" s="4"/>
      <c r="S875" s="4"/>
      <c r="T875" s="4"/>
    </row>
    <row r="876" spans="12:20" x14ac:dyDescent="0.3">
      <c r="L876" s="4"/>
      <c r="M876" s="4"/>
      <c r="N876" s="4"/>
      <c r="O876" s="4"/>
      <c r="P876" s="4"/>
      <c r="Q876" s="4"/>
      <c r="R876" s="4"/>
      <c r="S876" s="4"/>
      <c r="T876" s="4"/>
    </row>
    <row r="877" spans="12:20" x14ac:dyDescent="0.3">
      <c r="L877" s="4"/>
      <c r="M877" s="4"/>
      <c r="N877" s="4"/>
      <c r="O877" s="4"/>
      <c r="P877" s="4"/>
      <c r="Q877" s="4"/>
      <c r="R877" s="4"/>
      <c r="S877" s="4"/>
      <c r="T877" s="4"/>
    </row>
    <row r="878" spans="12:20" x14ac:dyDescent="0.3">
      <c r="L878" s="4"/>
      <c r="M878" s="4"/>
      <c r="N878" s="4"/>
      <c r="O878" s="4"/>
      <c r="P878" s="4"/>
      <c r="Q878" s="4"/>
      <c r="R878" s="4"/>
      <c r="S878" s="4"/>
      <c r="T878" s="4"/>
    </row>
    <row r="879" spans="12:20" x14ac:dyDescent="0.3">
      <c r="L879" s="4"/>
      <c r="M879" s="4"/>
      <c r="N879" s="4"/>
      <c r="O879" s="4"/>
      <c r="P879" s="4"/>
      <c r="Q879" s="4"/>
      <c r="R879" s="4"/>
      <c r="S879" s="4"/>
      <c r="T879" s="4"/>
    </row>
    <row r="880" spans="12:20" x14ac:dyDescent="0.3">
      <c r="L880" s="4"/>
      <c r="M880" s="4"/>
      <c r="N880" s="4"/>
      <c r="O880" s="4"/>
      <c r="P880" s="4"/>
      <c r="Q880" s="4"/>
      <c r="R880" s="4"/>
      <c r="S880" s="4"/>
      <c r="T880" s="4"/>
    </row>
    <row r="881" spans="12:20" x14ac:dyDescent="0.3">
      <c r="L881" s="4"/>
      <c r="M881" s="4"/>
      <c r="N881" s="4"/>
      <c r="O881" s="4"/>
      <c r="P881" s="4"/>
      <c r="Q881" s="4"/>
      <c r="R881" s="4"/>
      <c r="S881" s="4"/>
      <c r="T881" s="4"/>
    </row>
    <row r="882" spans="12:20" x14ac:dyDescent="0.3">
      <c r="L882" s="4"/>
      <c r="M882" s="4"/>
      <c r="N882" s="4"/>
      <c r="O882" s="4"/>
      <c r="P882" s="4"/>
      <c r="Q882" s="4"/>
      <c r="R882" s="4"/>
      <c r="S882" s="4"/>
      <c r="T882" s="4"/>
    </row>
    <row r="883" spans="12:20" x14ac:dyDescent="0.3">
      <c r="L883" s="4"/>
      <c r="M883" s="4"/>
      <c r="N883" s="4"/>
      <c r="O883" s="4"/>
      <c r="P883" s="4"/>
      <c r="Q883" s="4"/>
      <c r="R883" s="4"/>
      <c r="S883" s="4"/>
      <c r="T883" s="4"/>
    </row>
    <row r="884" spans="12:20" x14ac:dyDescent="0.3">
      <c r="L884" s="4"/>
      <c r="M884" s="4"/>
      <c r="N884" s="4"/>
      <c r="O884" s="4"/>
      <c r="P884" s="4"/>
      <c r="Q884" s="4"/>
      <c r="R884" s="4"/>
      <c r="S884" s="4"/>
      <c r="T884" s="4"/>
    </row>
    <row r="885" spans="12:20" x14ac:dyDescent="0.3">
      <c r="L885" s="4"/>
      <c r="M885" s="4"/>
      <c r="N885" s="4"/>
      <c r="O885" s="4"/>
      <c r="P885" s="4"/>
      <c r="Q885" s="4"/>
      <c r="R885" s="4"/>
      <c r="S885" s="4"/>
      <c r="T885" s="4"/>
    </row>
    <row r="886" spans="12:20" x14ac:dyDescent="0.3">
      <c r="L886" s="4"/>
      <c r="M886" s="4"/>
      <c r="N886" s="4"/>
      <c r="O886" s="4"/>
      <c r="P886" s="4"/>
      <c r="Q886" s="4"/>
      <c r="R886" s="4"/>
      <c r="S886" s="4"/>
      <c r="T886" s="4"/>
    </row>
    <row r="887" spans="12:20" x14ac:dyDescent="0.3">
      <c r="L887" s="4"/>
      <c r="M887" s="4"/>
      <c r="N887" s="4"/>
      <c r="O887" s="4"/>
      <c r="P887" s="4"/>
      <c r="Q887" s="4"/>
      <c r="R887" s="4"/>
      <c r="S887" s="4"/>
      <c r="T887" s="4"/>
    </row>
    <row r="888" spans="12:20" x14ac:dyDescent="0.3">
      <c r="L888" s="4"/>
      <c r="M888" s="4"/>
      <c r="N888" s="4"/>
      <c r="O888" s="4"/>
      <c r="P888" s="4"/>
      <c r="Q888" s="4"/>
      <c r="R888" s="4"/>
      <c r="S888" s="4"/>
      <c r="T888" s="4"/>
    </row>
    <row r="889" spans="12:20" x14ac:dyDescent="0.3">
      <c r="L889" s="4"/>
      <c r="M889" s="4"/>
      <c r="N889" s="4"/>
      <c r="O889" s="4"/>
      <c r="P889" s="4"/>
      <c r="Q889" s="4"/>
      <c r="R889" s="4"/>
      <c r="S889" s="4"/>
      <c r="T889" s="4"/>
    </row>
    <row r="890" spans="12:20" x14ac:dyDescent="0.3">
      <c r="L890" s="4"/>
      <c r="M890" s="4"/>
      <c r="N890" s="4"/>
      <c r="O890" s="4"/>
      <c r="P890" s="4"/>
      <c r="Q890" s="4"/>
      <c r="R890" s="4"/>
      <c r="S890" s="4"/>
      <c r="T890" s="4"/>
    </row>
    <row r="891" spans="12:20" x14ac:dyDescent="0.3">
      <c r="L891" s="4"/>
      <c r="M891" s="4"/>
      <c r="N891" s="4"/>
      <c r="O891" s="4"/>
      <c r="P891" s="4"/>
      <c r="Q891" s="4"/>
      <c r="R891" s="4"/>
      <c r="S891" s="4"/>
      <c r="T891" s="4"/>
    </row>
    <row r="892" spans="12:20" x14ac:dyDescent="0.3">
      <c r="L892" s="4"/>
      <c r="M892" s="4"/>
      <c r="N892" s="4"/>
      <c r="O892" s="4"/>
      <c r="P892" s="4"/>
      <c r="Q892" s="4"/>
      <c r="R892" s="4"/>
      <c r="S892" s="4"/>
      <c r="T892" s="4"/>
    </row>
    <row r="893" spans="12:20" x14ac:dyDescent="0.3">
      <c r="L893" s="4"/>
      <c r="M893" s="4"/>
      <c r="N893" s="4"/>
      <c r="O893" s="4"/>
      <c r="P893" s="4"/>
      <c r="Q893" s="4"/>
      <c r="R893" s="4"/>
      <c r="S893" s="4"/>
      <c r="T893" s="4"/>
    </row>
    <row r="894" spans="12:20" x14ac:dyDescent="0.3">
      <c r="L894" s="4"/>
      <c r="M894" s="4"/>
      <c r="N894" s="4"/>
      <c r="O894" s="4"/>
      <c r="P894" s="4"/>
      <c r="Q894" s="4"/>
      <c r="R894" s="4"/>
      <c r="S894" s="4"/>
      <c r="T894" s="4"/>
    </row>
    <row r="895" spans="12:20" x14ac:dyDescent="0.3">
      <c r="L895" s="4"/>
      <c r="M895" s="4"/>
      <c r="N895" s="4"/>
      <c r="O895" s="4"/>
      <c r="P895" s="4"/>
      <c r="Q895" s="4"/>
      <c r="R895" s="4"/>
      <c r="S895" s="4"/>
      <c r="T895" s="4"/>
    </row>
    <row r="896" spans="12:20" x14ac:dyDescent="0.3">
      <c r="L896" s="4"/>
      <c r="M896" s="4"/>
      <c r="N896" s="4"/>
      <c r="O896" s="4"/>
      <c r="P896" s="4"/>
      <c r="Q896" s="4"/>
      <c r="R896" s="4"/>
      <c r="S896" s="4"/>
      <c r="T896" s="4"/>
    </row>
    <row r="897" spans="12:20" x14ac:dyDescent="0.3">
      <c r="L897" s="4"/>
      <c r="M897" s="4"/>
      <c r="N897" s="4"/>
      <c r="O897" s="4"/>
      <c r="P897" s="4"/>
      <c r="Q897" s="4"/>
      <c r="R897" s="4"/>
      <c r="S897" s="4"/>
      <c r="T897" s="4"/>
    </row>
    <row r="898" spans="12:20" x14ac:dyDescent="0.3">
      <c r="L898" s="4"/>
      <c r="M898" s="4"/>
      <c r="N898" s="4"/>
      <c r="O898" s="4"/>
      <c r="P898" s="4"/>
      <c r="Q898" s="4"/>
      <c r="R898" s="4"/>
      <c r="S898" s="4"/>
      <c r="T898" s="4"/>
    </row>
    <row r="899" spans="12:20" x14ac:dyDescent="0.3">
      <c r="L899" s="4"/>
      <c r="M899" s="4"/>
      <c r="N899" s="4"/>
      <c r="O899" s="4"/>
      <c r="P899" s="4"/>
      <c r="Q899" s="4"/>
      <c r="R899" s="4"/>
      <c r="S899" s="4"/>
      <c r="T899" s="4"/>
    </row>
    <row r="900" spans="12:20" x14ac:dyDescent="0.3">
      <c r="L900" s="4"/>
      <c r="M900" s="4"/>
      <c r="N900" s="4"/>
      <c r="O900" s="4"/>
      <c r="P900" s="4"/>
      <c r="Q900" s="4"/>
      <c r="R900" s="4"/>
      <c r="S900" s="4"/>
      <c r="T900" s="4"/>
    </row>
    <row r="901" spans="12:20" x14ac:dyDescent="0.3">
      <c r="L901" s="4"/>
      <c r="M901" s="4"/>
      <c r="N901" s="4"/>
      <c r="O901" s="4"/>
      <c r="P901" s="4"/>
      <c r="Q901" s="4"/>
      <c r="R901" s="4"/>
      <c r="S901" s="4"/>
      <c r="T901" s="4"/>
    </row>
    <row r="902" spans="12:20" x14ac:dyDescent="0.3">
      <c r="L902" s="4"/>
      <c r="M902" s="4"/>
      <c r="N902" s="4"/>
      <c r="O902" s="4"/>
      <c r="P902" s="4"/>
      <c r="Q902" s="4"/>
      <c r="R902" s="4"/>
      <c r="S902" s="4"/>
      <c r="T902" s="4"/>
    </row>
    <row r="903" spans="12:20" x14ac:dyDescent="0.3">
      <c r="L903" s="4"/>
      <c r="M903" s="4"/>
      <c r="N903" s="4"/>
      <c r="O903" s="4"/>
      <c r="P903" s="4"/>
      <c r="Q903" s="4"/>
      <c r="R903" s="4"/>
      <c r="S903" s="4"/>
      <c r="T903" s="4"/>
    </row>
    <row r="904" spans="12:20" x14ac:dyDescent="0.3">
      <c r="L904" s="4"/>
      <c r="M904" s="4"/>
      <c r="N904" s="4"/>
      <c r="O904" s="4"/>
      <c r="P904" s="4"/>
      <c r="Q904" s="4"/>
      <c r="R904" s="4"/>
      <c r="S904" s="4"/>
      <c r="T904" s="4"/>
    </row>
    <row r="905" spans="12:20" x14ac:dyDescent="0.3">
      <c r="L905" s="4"/>
      <c r="M905" s="4"/>
      <c r="N905" s="4"/>
      <c r="O905" s="4"/>
      <c r="P905" s="4"/>
      <c r="Q905" s="4"/>
      <c r="R905" s="4"/>
      <c r="S905" s="4"/>
      <c r="T905" s="4"/>
    </row>
    <row r="906" spans="12:20" x14ac:dyDescent="0.3">
      <c r="L906" s="4"/>
      <c r="M906" s="4"/>
      <c r="N906" s="4"/>
      <c r="O906" s="4"/>
      <c r="P906" s="4"/>
      <c r="Q906" s="4"/>
      <c r="R906" s="4"/>
      <c r="S906" s="4"/>
      <c r="T906" s="4"/>
    </row>
    <row r="907" spans="12:20" x14ac:dyDescent="0.3">
      <c r="L907" s="4"/>
      <c r="M907" s="4"/>
      <c r="N907" s="4"/>
      <c r="O907" s="4"/>
      <c r="P907" s="4"/>
      <c r="Q907" s="4"/>
      <c r="R907" s="4"/>
      <c r="S907" s="4"/>
      <c r="T907" s="4"/>
    </row>
    <row r="908" spans="12:20" x14ac:dyDescent="0.3">
      <c r="L908" s="4"/>
      <c r="M908" s="4"/>
      <c r="N908" s="4"/>
      <c r="O908" s="4"/>
      <c r="P908" s="4"/>
      <c r="Q908" s="4"/>
      <c r="R908" s="4"/>
      <c r="S908" s="4"/>
      <c r="T908" s="4"/>
    </row>
    <row r="909" spans="12:20" x14ac:dyDescent="0.3">
      <c r="L909" s="4"/>
      <c r="M909" s="4"/>
      <c r="N909" s="4"/>
      <c r="O909" s="4"/>
      <c r="P909" s="4"/>
      <c r="Q909" s="4"/>
      <c r="R909" s="4"/>
      <c r="S909" s="4"/>
      <c r="T909" s="4"/>
    </row>
    <row r="910" spans="12:20" x14ac:dyDescent="0.3">
      <c r="L910" s="4"/>
      <c r="M910" s="4"/>
      <c r="N910" s="4"/>
      <c r="O910" s="4"/>
      <c r="P910" s="4"/>
      <c r="Q910" s="4"/>
      <c r="R910" s="4"/>
      <c r="S910" s="4"/>
      <c r="T910" s="4"/>
    </row>
    <row r="911" spans="12:20" x14ac:dyDescent="0.3">
      <c r="L911" s="4"/>
      <c r="M911" s="4"/>
      <c r="N911" s="4"/>
      <c r="O911" s="4"/>
      <c r="P911" s="4"/>
      <c r="Q911" s="4"/>
      <c r="R911" s="4"/>
      <c r="S911" s="4"/>
      <c r="T911" s="4"/>
    </row>
    <row r="912" spans="12:20" x14ac:dyDescent="0.3">
      <c r="L912" s="4"/>
      <c r="M912" s="4"/>
      <c r="N912" s="4"/>
      <c r="O912" s="4"/>
      <c r="P912" s="4"/>
      <c r="Q912" s="4"/>
      <c r="R912" s="4"/>
      <c r="S912" s="4"/>
      <c r="T912" s="4"/>
    </row>
    <row r="913" spans="12:20" x14ac:dyDescent="0.3">
      <c r="L913" s="4"/>
      <c r="M913" s="4"/>
      <c r="N913" s="4"/>
      <c r="O913" s="4"/>
      <c r="P913" s="4"/>
      <c r="Q913" s="4"/>
      <c r="R913" s="4"/>
      <c r="S913" s="4"/>
      <c r="T913" s="4"/>
    </row>
    <row r="914" spans="12:20" x14ac:dyDescent="0.3">
      <c r="L914" s="4"/>
      <c r="M914" s="4"/>
      <c r="N914" s="4"/>
      <c r="O914" s="4"/>
      <c r="P914" s="4"/>
      <c r="Q914" s="4"/>
      <c r="R914" s="4"/>
      <c r="S914" s="4"/>
      <c r="T914" s="4"/>
    </row>
    <row r="915" spans="12:20" x14ac:dyDescent="0.3">
      <c r="L915" s="4"/>
      <c r="M915" s="4"/>
      <c r="N915" s="4"/>
      <c r="O915" s="4"/>
      <c r="P915" s="4"/>
      <c r="Q915" s="4"/>
      <c r="R915" s="4"/>
      <c r="S915" s="4"/>
      <c r="T915" s="4"/>
    </row>
    <row r="916" spans="12:20" x14ac:dyDescent="0.3">
      <c r="L916" s="4"/>
      <c r="M916" s="4"/>
      <c r="N916" s="4"/>
      <c r="O916" s="4"/>
      <c r="P916" s="4"/>
      <c r="Q916" s="4"/>
      <c r="R916" s="4"/>
      <c r="S916" s="4"/>
      <c r="T916" s="4"/>
    </row>
    <row r="917" spans="12:20" x14ac:dyDescent="0.3">
      <c r="L917" s="4"/>
      <c r="M917" s="4"/>
      <c r="N917" s="4"/>
      <c r="O917" s="4"/>
      <c r="P917" s="4"/>
      <c r="Q917" s="4"/>
      <c r="R917" s="4"/>
      <c r="S917" s="4"/>
      <c r="T917" s="4"/>
    </row>
    <row r="918" spans="12:20" x14ac:dyDescent="0.3">
      <c r="L918" s="4"/>
      <c r="M918" s="4"/>
      <c r="N918" s="4"/>
      <c r="O918" s="4"/>
      <c r="P918" s="4"/>
      <c r="Q918" s="4"/>
      <c r="R918" s="4"/>
      <c r="S918" s="4"/>
      <c r="T918" s="4"/>
    </row>
    <row r="919" spans="12:20" x14ac:dyDescent="0.3">
      <c r="L919" s="4"/>
      <c r="M919" s="4"/>
      <c r="N919" s="4"/>
      <c r="O919" s="4"/>
      <c r="P919" s="4"/>
      <c r="Q919" s="4"/>
      <c r="R919" s="4"/>
      <c r="S919" s="4"/>
      <c r="T919" s="4"/>
    </row>
    <row r="920" spans="12:20" x14ac:dyDescent="0.3">
      <c r="L920" s="4"/>
      <c r="M920" s="4"/>
      <c r="N920" s="4"/>
      <c r="O920" s="4"/>
      <c r="P920" s="4"/>
      <c r="Q920" s="4"/>
      <c r="R920" s="4"/>
      <c r="S920" s="4"/>
      <c r="T920" s="4"/>
    </row>
    <row r="921" spans="12:20" x14ac:dyDescent="0.3">
      <c r="L921" s="4"/>
      <c r="M921" s="4"/>
      <c r="N921" s="4"/>
      <c r="O921" s="4"/>
      <c r="P921" s="4"/>
      <c r="Q921" s="4"/>
      <c r="R921" s="4"/>
      <c r="S921" s="4"/>
      <c r="T921" s="4"/>
    </row>
    <row r="922" spans="12:20" x14ac:dyDescent="0.3">
      <c r="L922" s="4"/>
      <c r="M922" s="4"/>
      <c r="N922" s="4"/>
      <c r="O922" s="4"/>
      <c r="P922" s="4"/>
      <c r="Q922" s="4"/>
      <c r="R922" s="4"/>
      <c r="S922" s="4"/>
      <c r="T922" s="4"/>
    </row>
    <row r="923" spans="12:20" x14ac:dyDescent="0.3">
      <c r="L923" s="4"/>
      <c r="M923" s="4"/>
      <c r="N923" s="4"/>
      <c r="O923" s="4"/>
      <c r="P923" s="4"/>
      <c r="Q923" s="4"/>
      <c r="R923" s="4"/>
      <c r="S923" s="4"/>
      <c r="T923" s="4"/>
    </row>
    <row r="924" spans="12:20" x14ac:dyDescent="0.3">
      <c r="L924" s="4"/>
      <c r="M924" s="4"/>
      <c r="N924" s="4"/>
      <c r="O924" s="4"/>
      <c r="P924" s="4"/>
      <c r="Q924" s="4"/>
      <c r="R924" s="4"/>
      <c r="S924" s="4"/>
      <c r="T924" s="4"/>
    </row>
    <row r="925" spans="12:20" x14ac:dyDescent="0.3">
      <c r="L925" s="4"/>
      <c r="M925" s="4"/>
      <c r="N925" s="4"/>
      <c r="O925" s="4"/>
      <c r="P925" s="4"/>
      <c r="Q925" s="4"/>
      <c r="R925" s="4"/>
      <c r="S925" s="4"/>
      <c r="T925" s="4"/>
    </row>
    <row r="926" spans="12:20" x14ac:dyDescent="0.3">
      <c r="L926" s="4"/>
      <c r="M926" s="4"/>
      <c r="N926" s="4"/>
      <c r="O926" s="4"/>
      <c r="P926" s="4"/>
      <c r="Q926" s="4"/>
      <c r="R926" s="4"/>
      <c r="S926" s="4"/>
      <c r="T926" s="4"/>
    </row>
    <row r="927" spans="12:20" x14ac:dyDescent="0.3">
      <c r="L927" s="4"/>
      <c r="M927" s="4"/>
      <c r="N927" s="4"/>
      <c r="O927" s="4"/>
      <c r="P927" s="4"/>
      <c r="Q927" s="4"/>
      <c r="R927" s="4"/>
      <c r="S927" s="4"/>
      <c r="T927" s="4"/>
    </row>
    <row r="928" spans="12:20" x14ac:dyDescent="0.3">
      <c r="L928" s="4"/>
      <c r="M928" s="4"/>
      <c r="N928" s="4"/>
      <c r="O928" s="4"/>
      <c r="P928" s="4"/>
      <c r="Q928" s="4"/>
      <c r="R928" s="4"/>
      <c r="S928" s="4"/>
      <c r="T928" s="4"/>
    </row>
    <row r="929" spans="12:20" x14ac:dyDescent="0.3">
      <c r="L929" s="4"/>
      <c r="M929" s="4"/>
      <c r="N929" s="4"/>
      <c r="O929" s="4"/>
      <c r="P929" s="4"/>
      <c r="Q929" s="4"/>
      <c r="R929" s="4"/>
      <c r="S929" s="4"/>
      <c r="T929" s="4"/>
    </row>
    <row r="930" spans="12:20" x14ac:dyDescent="0.3">
      <c r="L930" s="4"/>
      <c r="M930" s="4"/>
      <c r="N930" s="4"/>
      <c r="O930" s="4"/>
      <c r="P930" s="4"/>
      <c r="Q930" s="4"/>
      <c r="R930" s="4"/>
      <c r="S930" s="4"/>
      <c r="T930" s="4"/>
    </row>
    <row r="931" spans="12:20" x14ac:dyDescent="0.3">
      <c r="L931" s="4"/>
      <c r="M931" s="4"/>
      <c r="N931" s="4"/>
      <c r="O931" s="4"/>
      <c r="P931" s="4"/>
      <c r="Q931" s="4"/>
      <c r="R931" s="4"/>
      <c r="S931" s="4"/>
      <c r="T931" s="4"/>
    </row>
    <row r="932" spans="12:20" x14ac:dyDescent="0.3">
      <c r="L932" s="4"/>
      <c r="M932" s="4"/>
      <c r="N932" s="4"/>
      <c r="O932" s="4"/>
      <c r="P932" s="4"/>
      <c r="Q932" s="4"/>
      <c r="R932" s="4"/>
      <c r="S932" s="4"/>
      <c r="T932" s="4"/>
    </row>
    <row r="933" spans="12:20" x14ac:dyDescent="0.3">
      <c r="L933" s="4"/>
      <c r="M933" s="4"/>
      <c r="N933" s="4"/>
      <c r="O933" s="4"/>
      <c r="P933" s="4"/>
      <c r="Q933" s="4"/>
      <c r="R933" s="4"/>
      <c r="S933" s="4"/>
      <c r="T933" s="4"/>
    </row>
    <row r="934" spans="12:20" x14ac:dyDescent="0.3">
      <c r="L934" s="4"/>
      <c r="M934" s="4"/>
      <c r="N934" s="4"/>
      <c r="O934" s="4"/>
      <c r="P934" s="4"/>
      <c r="Q934" s="4"/>
      <c r="R934" s="4"/>
      <c r="S934" s="4"/>
      <c r="T934" s="4"/>
    </row>
    <row r="935" spans="12:20" x14ac:dyDescent="0.3">
      <c r="L935" s="4"/>
      <c r="M935" s="4"/>
      <c r="N935" s="4"/>
      <c r="O935" s="4"/>
      <c r="P935" s="4"/>
      <c r="Q935" s="4"/>
      <c r="R935" s="4"/>
      <c r="S935" s="4"/>
      <c r="T935" s="4"/>
    </row>
    <row r="936" spans="12:20" x14ac:dyDescent="0.3">
      <c r="L936" s="4"/>
      <c r="M936" s="4"/>
      <c r="N936" s="4"/>
      <c r="O936" s="4"/>
      <c r="P936" s="4"/>
      <c r="Q936" s="4"/>
      <c r="R936" s="4"/>
      <c r="S936" s="4"/>
      <c r="T936" s="4"/>
    </row>
    <row r="937" spans="12:20" x14ac:dyDescent="0.3">
      <c r="L937" s="4"/>
      <c r="M937" s="4"/>
      <c r="N937" s="4"/>
      <c r="O937" s="4"/>
      <c r="P937" s="4"/>
      <c r="Q937" s="4"/>
      <c r="R937" s="4"/>
      <c r="S937" s="4"/>
      <c r="T937" s="4"/>
    </row>
    <row r="938" spans="12:20" x14ac:dyDescent="0.3">
      <c r="L938" s="4"/>
      <c r="M938" s="4"/>
      <c r="N938" s="4"/>
      <c r="O938" s="4"/>
      <c r="P938" s="4"/>
      <c r="Q938" s="4"/>
      <c r="R938" s="4"/>
      <c r="S938" s="4"/>
      <c r="T938" s="4"/>
    </row>
    <row r="939" spans="12:20" x14ac:dyDescent="0.3">
      <c r="L939" s="4"/>
      <c r="M939" s="4"/>
      <c r="N939" s="4"/>
      <c r="O939" s="4"/>
      <c r="P939" s="4"/>
      <c r="Q939" s="4"/>
      <c r="R939" s="4"/>
      <c r="S939" s="4"/>
      <c r="T939" s="4"/>
    </row>
    <row r="940" spans="12:20" x14ac:dyDescent="0.3">
      <c r="L940" s="4"/>
      <c r="M940" s="4"/>
      <c r="N940" s="4"/>
      <c r="O940" s="4"/>
      <c r="P940" s="4"/>
      <c r="Q940" s="4"/>
      <c r="R940" s="4"/>
      <c r="S940" s="4"/>
      <c r="T940" s="4"/>
    </row>
    <row r="941" spans="12:20" x14ac:dyDescent="0.3">
      <c r="L941" s="4"/>
      <c r="M941" s="4"/>
      <c r="N941" s="4"/>
      <c r="O941" s="4"/>
      <c r="P941" s="4"/>
      <c r="Q941" s="4"/>
      <c r="R941" s="4"/>
      <c r="S941" s="4"/>
      <c r="T941" s="4"/>
    </row>
    <row r="942" spans="12:20" x14ac:dyDescent="0.3">
      <c r="L942" s="4"/>
      <c r="M942" s="4"/>
      <c r="N942" s="4"/>
      <c r="O942" s="4"/>
      <c r="P942" s="4"/>
      <c r="Q942" s="4"/>
      <c r="R942" s="4"/>
      <c r="S942" s="4"/>
      <c r="T942" s="4"/>
    </row>
    <row r="943" spans="12:20" x14ac:dyDescent="0.3">
      <c r="L943" s="4"/>
      <c r="M943" s="4"/>
      <c r="N943" s="4"/>
      <c r="O943" s="4"/>
      <c r="P943" s="4"/>
      <c r="Q943" s="4"/>
      <c r="R943" s="4"/>
      <c r="S943" s="4"/>
      <c r="T943" s="4"/>
    </row>
    <row r="944" spans="12:20" x14ac:dyDescent="0.3">
      <c r="L944" s="4"/>
      <c r="M944" s="4"/>
      <c r="N944" s="4"/>
      <c r="O944" s="4"/>
      <c r="P944" s="4"/>
      <c r="Q944" s="4"/>
      <c r="R944" s="4"/>
      <c r="S944" s="4"/>
      <c r="T944" s="4"/>
    </row>
    <row r="945" spans="12:20" x14ac:dyDescent="0.3">
      <c r="L945" s="4"/>
      <c r="M945" s="4"/>
      <c r="N945" s="4"/>
      <c r="O945" s="4"/>
      <c r="P945" s="4"/>
      <c r="Q945" s="4"/>
      <c r="R945" s="4"/>
      <c r="S945" s="4"/>
      <c r="T945" s="4"/>
    </row>
    <row r="946" spans="12:20" x14ac:dyDescent="0.3">
      <c r="L946" s="4"/>
      <c r="M946" s="4"/>
      <c r="N946" s="4"/>
      <c r="O946" s="4"/>
      <c r="P946" s="4"/>
      <c r="Q946" s="4"/>
      <c r="R946" s="4"/>
      <c r="S946" s="4"/>
      <c r="T946" s="4"/>
    </row>
    <row r="947" spans="12:20" x14ac:dyDescent="0.3">
      <c r="L947" s="4"/>
      <c r="M947" s="4"/>
      <c r="N947" s="4"/>
      <c r="O947" s="4"/>
      <c r="P947" s="4"/>
      <c r="Q947" s="4"/>
      <c r="R947" s="4"/>
      <c r="S947" s="4"/>
      <c r="T947" s="4"/>
    </row>
    <row r="948" spans="12:20" x14ac:dyDescent="0.3">
      <c r="L948" s="4"/>
      <c r="M948" s="4"/>
      <c r="N948" s="4"/>
      <c r="O948" s="4"/>
      <c r="P948" s="4"/>
      <c r="Q948" s="4"/>
      <c r="R948" s="4"/>
      <c r="S948" s="4"/>
      <c r="T948" s="4"/>
    </row>
    <row r="949" spans="12:20" x14ac:dyDescent="0.3">
      <c r="L949" s="4"/>
      <c r="M949" s="4"/>
      <c r="N949" s="4"/>
      <c r="O949" s="4"/>
      <c r="P949" s="4"/>
      <c r="Q949" s="4"/>
      <c r="R949" s="4"/>
      <c r="S949" s="4"/>
      <c r="T949" s="4"/>
    </row>
    <row r="950" spans="12:20" x14ac:dyDescent="0.3">
      <c r="L950" s="4"/>
      <c r="M950" s="4"/>
      <c r="N950" s="4"/>
      <c r="O950" s="4"/>
      <c r="P950" s="4"/>
      <c r="Q950" s="4"/>
      <c r="R950" s="4"/>
      <c r="S950" s="4"/>
      <c r="T950" s="4"/>
    </row>
    <row r="951" spans="12:20" x14ac:dyDescent="0.3">
      <c r="L951" s="4"/>
      <c r="M951" s="4"/>
      <c r="N951" s="4"/>
      <c r="O951" s="4"/>
      <c r="P951" s="4"/>
      <c r="Q951" s="4"/>
      <c r="R951" s="4"/>
      <c r="S951" s="4"/>
      <c r="T951" s="4"/>
    </row>
    <row r="952" spans="12:20" x14ac:dyDescent="0.3">
      <c r="L952" s="4"/>
      <c r="M952" s="4"/>
      <c r="N952" s="4"/>
      <c r="O952" s="4"/>
      <c r="P952" s="4"/>
      <c r="Q952" s="4"/>
      <c r="R952" s="4"/>
      <c r="S952" s="4"/>
      <c r="T952" s="4"/>
    </row>
    <row r="953" spans="12:20" x14ac:dyDescent="0.3">
      <c r="L953" s="4"/>
      <c r="M953" s="4"/>
      <c r="N953" s="4"/>
      <c r="O953" s="4"/>
      <c r="P953" s="4"/>
      <c r="Q953" s="4"/>
      <c r="R953" s="4"/>
      <c r="S953" s="4"/>
      <c r="T953" s="4"/>
    </row>
    <row r="954" spans="12:20" x14ac:dyDescent="0.3">
      <c r="L954" s="4"/>
      <c r="M954" s="4"/>
      <c r="N954" s="4"/>
      <c r="O954" s="4"/>
      <c r="P954" s="4"/>
      <c r="Q954" s="4"/>
      <c r="R954" s="4"/>
      <c r="S954" s="4"/>
      <c r="T954" s="4"/>
    </row>
    <row r="955" spans="12:20" x14ac:dyDescent="0.3">
      <c r="L955" s="4"/>
      <c r="M955" s="4"/>
      <c r="N955" s="4"/>
      <c r="O955" s="4"/>
      <c r="P955" s="4"/>
      <c r="Q955" s="4"/>
      <c r="R955" s="4"/>
      <c r="S955" s="4"/>
      <c r="T955" s="4"/>
    </row>
    <row r="956" spans="12:20" x14ac:dyDescent="0.3">
      <c r="L956" s="4"/>
      <c r="M956" s="4"/>
      <c r="N956" s="4"/>
      <c r="O956" s="4"/>
      <c r="P956" s="4"/>
      <c r="Q956" s="4"/>
      <c r="R956" s="4"/>
      <c r="S956" s="4"/>
      <c r="T956" s="4"/>
    </row>
    <row r="957" spans="12:20" x14ac:dyDescent="0.3">
      <c r="L957" s="4"/>
      <c r="M957" s="4"/>
      <c r="N957" s="4"/>
      <c r="O957" s="4"/>
      <c r="P957" s="4"/>
      <c r="Q957" s="4"/>
      <c r="R957" s="4"/>
      <c r="S957" s="4"/>
      <c r="T957" s="4"/>
    </row>
    <row r="958" spans="12:20" x14ac:dyDescent="0.3">
      <c r="L958" s="4"/>
      <c r="M958" s="4"/>
      <c r="N958" s="4"/>
      <c r="O958" s="4"/>
      <c r="P958" s="4"/>
      <c r="Q958" s="4"/>
      <c r="R958" s="4"/>
      <c r="S958" s="4"/>
      <c r="T958" s="4"/>
    </row>
    <row r="959" spans="12:20" x14ac:dyDescent="0.3">
      <c r="L959" s="4"/>
      <c r="M959" s="4"/>
      <c r="N959" s="4"/>
      <c r="O959" s="4"/>
      <c r="P959" s="4"/>
      <c r="Q959" s="4"/>
      <c r="R959" s="4"/>
      <c r="S959" s="4"/>
      <c r="T959" s="4"/>
    </row>
    <row r="960" spans="12:20" x14ac:dyDescent="0.3">
      <c r="L960" s="4"/>
      <c r="M960" s="4"/>
      <c r="N960" s="4"/>
      <c r="O960" s="4"/>
      <c r="P960" s="4"/>
      <c r="Q960" s="4"/>
      <c r="R960" s="4"/>
      <c r="S960" s="4"/>
      <c r="T960" s="4"/>
    </row>
    <row r="961" spans="12:20" x14ac:dyDescent="0.3">
      <c r="L961" s="4"/>
      <c r="M961" s="4"/>
      <c r="N961" s="4"/>
      <c r="O961" s="4"/>
      <c r="P961" s="4"/>
      <c r="Q961" s="4"/>
      <c r="R961" s="4"/>
      <c r="S961" s="4"/>
      <c r="T961" s="4"/>
    </row>
    <row r="962" spans="12:20" x14ac:dyDescent="0.3">
      <c r="L962" s="4"/>
      <c r="M962" s="4"/>
      <c r="N962" s="4"/>
      <c r="O962" s="4"/>
      <c r="P962" s="4"/>
      <c r="Q962" s="4"/>
      <c r="R962" s="4"/>
      <c r="S962" s="4"/>
      <c r="T962" s="4"/>
    </row>
    <row r="963" spans="12:20" x14ac:dyDescent="0.3">
      <c r="L963" s="4"/>
      <c r="M963" s="4"/>
      <c r="N963" s="4"/>
      <c r="O963" s="4"/>
      <c r="P963" s="4"/>
      <c r="Q963" s="4"/>
      <c r="R963" s="4"/>
      <c r="S963" s="4"/>
      <c r="T963" s="4"/>
    </row>
    <row r="964" spans="12:20" x14ac:dyDescent="0.3">
      <c r="L964" s="4"/>
      <c r="M964" s="4"/>
      <c r="N964" s="4"/>
      <c r="O964" s="4"/>
      <c r="P964" s="4"/>
      <c r="Q964" s="4"/>
      <c r="R964" s="4"/>
      <c r="S964" s="4"/>
      <c r="T964" s="4"/>
    </row>
    <row r="965" spans="12:20" x14ac:dyDescent="0.3">
      <c r="L965" s="4"/>
      <c r="M965" s="4"/>
      <c r="N965" s="4"/>
      <c r="O965" s="4"/>
      <c r="P965" s="4"/>
      <c r="Q965" s="4"/>
      <c r="R965" s="4"/>
      <c r="S965" s="4"/>
      <c r="T965" s="4"/>
    </row>
    <row r="966" spans="12:20" x14ac:dyDescent="0.3">
      <c r="L966" s="4"/>
      <c r="M966" s="4"/>
      <c r="N966" s="4"/>
      <c r="O966" s="4"/>
      <c r="P966" s="4"/>
      <c r="Q966" s="4"/>
      <c r="R966" s="4"/>
      <c r="S966" s="4"/>
      <c r="T966" s="4"/>
    </row>
    <row r="967" spans="12:20" x14ac:dyDescent="0.3">
      <c r="L967" s="4"/>
      <c r="M967" s="4"/>
      <c r="N967" s="4"/>
      <c r="O967" s="4"/>
      <c r="P967" s="4"/>
      <c r="Q967" s="4"/>
      <c r="R967" s="4"/>
      <c r="S967" s="4"/>
      <c r="T967" s="4"/>
    </row>
    <row r="968" spans="12:20" x14ac:dyDescent="0.3">
      <c r="L968" s="4"/>
      <c r="M968" s="4"/>
      <c r="N968" s="4"/>
      <c r="O968" s="4"/>
      <c r="P968" s="4"/>
      <c r="Q968" s="4"/>
      <c r="R968" s="4"/>
      <c r="S968" s="4"/>
      <c r="T968" s="4"/>
    </row>
    <row r="969" spans="12:20" x14ac:dyDescent="0.3">
      <c r="L969" s="4"/>
      <c r="M969" s="4"/>
      <c r="N969" s="4"/>
      <c r="O969" s="4"/>
      <c r="P969" s="4"/>
      <c r="Q969" s="4"/>
      <c r="R969" s="4"/>
      <c r="S969" s="4"/>
      <c r="T969" s="4"/>
    </row>
    <row r="970" spans="12:20" x14ac:dyDescent="0.3">
      <c r="L970" s="4"/>
      <c r="M970" s="4"/>
      <c r="N970" s="4"/>
      <c r="O970" s="4"/>
      <c r="P970" s="4"/>
      <c r="Q970" s="4"/>
      <c r="R970" s="4"/>
      <c r="S970" s="4"/>
      <c r="T970" s="4"/>
    </row>
    <row r="971" spans="12:20" x14ac:dyDescent="0.3">
      <c r="L971" s="4"/>
      <c r="M971" s="4"/>
      <c r="N971" s="4"/>
      <c r="O971" s="4"/>
      <c r="P971" s="4"/>
      <c r="Q971" s="4"/>
      <c r="R971" s="4"/>
      <c r="S971" s="4"/>
      <c r="T971" s="4"/>
    </row>
    <row r="972" spans="12:20" x14ac:dyDescent="0.3">
      <c r="L972" s="4"/>
      <c r="M972" s="4"/>
      <c r="N972" s="4"/>
      <c r="O972" s="4"/>
      <c r="P972" s="4"/>
      <c r="Q972" s="4"/>
      <c r="R972" s="4"/>
      <c r="S972" s="4"/>
      <c r="T972" s="4"/>
    </row>
    <row r="973" spans="12:20" x14ac:dyDescent="0.3">
      <c r="L973" s="4"/>
      <c r="M973" s="4"/>
      <c r="N973" s="4"/>
      <c r="O973" s="4"/>
      <c r="P973" s="4"/>
      <c r="Q973" s="4"/>
      <c r="R973" s="4"/>
      <c r="S973" s="4"/>
      <c r="T973" s="4"/>
    </row>
    <row r="974" spans="12:20" x14ac:dyDescent="0.3">
      <c r="L974" s="4"/>
      <c r="M974" s="4"/>
      <c r="N974" s="4"/>
      <c r="O974" s="4"/>
      <c r="P974" s="4"/>
      <c r="Q974" s="4"/>
      <c r="R974" s="4"/>
      <c r="S974" s="4"/>
      <c r="T974" s="4"/>
    </row>
    <row r="975" spans="12:20" x14ac:dyDescent="0.3">
      <c r="L975" s="4"/>
      <c r="M975" s="4"/>
      <c r="N975" s="4"/>
      <c r="O975" s="4"/>
      <c r="P975" s="4"/>
      <c r="Q975" s="4"/>
      <c r="R975" s="4"/>
      <c r="S975" s="4"/>
      <c r="T975" s="4"/>
    </row>
    <row r="976" spans="12:20" x14ac:dyDescent="0.3">
      <c r="L976" s="4"/>
      <c r="M976" s="4"/>
      <c r="N976" s="4"/>
      <c r="O976" s="4"/>
      <c r="P976" s="4"/>
      <c r="Q976" s="4"/>
      <c r="R976" s="4"/>
      <c r="S976" s="4"/>
      <c r="T976" s="4"/>
    </row>
    <row r="977" spans="12:20" x14ac:dyDescent="0.3">
      <c r="L977" s="4"/>
      <c r="M977" s="4"/>
      <c r="N977" s="4"/>
      <c r="O977" s="4"/>
      <c r="P977" s="4"/>
      <c r="Q977" s="4"/>
      <c r="R977" s="4"/>
      <c r="S977" s="4"/>
      <c r="T977" s="4"/>
    </row>
    <row r="978" spans="12:20" x14ac:dyDescent="0.3">
      <c r="L978" s="4"/>
      <c r="M978" s="4"/>
      <c r="N978" s="4"/>
      <c r="O978" s="4"/>
      <c r="P978" s="4"/>
      <c r="Q978" s="4"/>
      <c r="R978" s="4"/>
      <c r="S978" s="4"/>
      <c r="T978" s="4"/>
    </row>
    <row r="979" spans="12:20" x14ac:dyDescent="0.3">
      <c r="L979" s="4"/>
      <c r="M979" s="4"/>
      <c r="N979" s="4"/>
      <c r="O979" s="4"/>
      <c r="P979" s="4"/>
      <c r="Q979" s="4"/>
      <c r="R979" s="4"/>
      <c r="S979" s="4"/>
      <c r="T979" s="4"/>
    </row>
    <row r="980" spans="12:20" x14ac:dyDescent="0.3">
      <c r="L980" s="4"/>
      <c r="M980" s="4"/>
      <c r="N980" s="4"/>
      <c r="O980" s="4"/>
      <c r="P980" s="4"/>
      <c r="Q980" s="4"/>
      <c r="R980" s="4"/>
      <c r="S980" s="4"/>
      <c r="T980" s="4"/>
    </row>
    <row r="981" spans="12:20" x14ac:dyDescent="0.3">
      <c r="L981" s="4"/>
      <c r="M981" s="4"/>
      <c r="N981" s="4"/>
      <c r="O981" s="4"/>
      <c r="P981" s="4"/>
      <c r="Q981" s="4"/>
      <c r="R981" s="4"/>
      <c r="S981" s="4"/>
      <c r="T981" s="4"/>
    </row>
    <row r="982" spans="12:20" x14ac:dyDescent="0.3">
      <c r="L982" s="4"/>
      <c r="M982" s="4"/>
      <c r="N982" s="4"/>
      <c r="O982" s="4"/>
      <c r="P982" s="4"/>
      <c r="Q982" s="4"/>
      <c r="R982" s="4"/>
      <c r="S982" s="4"/>
      <c r="T982" s="4"/>
    </row>
    <row r="983" spans="12:20" x14ac:dyDescent="0.3">
      <c r="L983" s="4"/>
      <c r="M983" s="4"/>
      <c r="N983" s="4"/>
      <c r="O983" s="4"/>
      <c r="P983" s="4"/>
      <c r="Q983" s="4"/>
      <c r="R983" s="4"/>
      <c r="S983" s="4"/>
      <c r="T983" s="4"/>
    </row>
    <row r="984" spans="12:20" x14ac:dyDescent="0.3">
      <c r="L984" s="4"/>
      <c r="M984" s="4"/>
      <c r="N984" s="4"/>
      <c r="O984" s="4"/>
      <c r="P984" s="4"/>
      <c r="Q984" s="4"/>
      <c r="R984" s="4"/>
      <c r="S984" s="4"/>
      <c r="T984" s="4"/>
    </row>
    <row r="985" spans="12:20" x14ac:dyDescent="0.3">
      <c r="L985" s="4"/>
      <c r="M985" s="4"/>
      <c r="N985" s="4"/>
      <c r="O985" s="4"/>
      <c r="P985" s="4"/>
      <c r="Q985" s="4"/>
      <c r="R985" s="4"/>
      <c r="S985" s="4"/>
      <c r="T985" s="4"/>
    </row>
    <row r="986" spans="12:20" x14ac:dyDescent="0.3">
      <c r="L986" s="4"/>
      <c r="M986" s="4"/>
      <c r="N986" s="4"/>
      <c r="O986" s="4"/>
      <c r="P986" s="4"/>
      <c r="Q986" s="4"/>
      <c r="R986" s="4"/>
      <c r="S986" s="4"/>
      <c r="T986" s="4"/>
    </row>
    <row r="987" spans="12:20" x14ac:dyDescent="0.3">
      <c r="L987" s="4"/>
      <c r="M987" s="4"/>
      <c r="N987" s="4"/>
      <c r="O987" s="4"/>
      <c r="P987" s="4"/>
      <c r="Q987" s="4"/>
      <c r="R987" s="4"/>
      <c r="S987" s="4"/>
      <c r="T987" s="4"/>
    </row>
    <row r="988" spans="12:20" x14ac:dyDescent="0.3">
      <c r="L988" s="4"/>
      <c r="M988" s="4"/>
      <c r="N988" s="4"/>
      <c r="O988" s="4"/>
      <c r="P988" s="4"/>
      <c r="Q988" s="4"/>
      <c r="R988" s="4"/>
      <c r="S988" s="4"/>
      <c r="T988" s="4"/>
    </row>
    <row r="989" spans="12:20" x14ac:dyDescent="0.3">
      <c r="L989" s="4"/>
      <c r="M989" s="4"/>
      <c r="N989" s="4"/>
      <c r="O989" s="4"/>
      <c r="P989" s="4"/>
      <c r="Q989" s="4"/>
      <c r="R989" s="4"/>
      <c r="S989" s="4"/>
      <c r="T989" s="4"/>
    </row>
    <row r="990" spans="12:20" x14ac:dyDescent="0.3">
      <c r="L990" s="4"/>
      <c r="M990" s="4"/>
      <c r="N990" s="4"/>
      <c r="O990" s="4"/>
      <c r="P990" s="4"/>
      <c r="Q990" s="4"/>
      <c r="R990" s="4"/>
      <c r="S990" s="4"/>
      <c r="T990" s="4"/>
    </row>
    <row r="991" spans="12:20" x14ac:dyDescent="0.3">
      <c r="L991" s="4"/>
      <c r="M991" s="4"/>
      <c r="N991" s="4"/>
      <c r="O991" s="4"/>
      <c r="P991" s="4"/>
      <c r="Q991" s="4"/>
      <c r="R991" s="4"/>
      <c r="S991" s="4"/>
      <c r="T991" s="4"/>
    </row>
    <row r="992" spans="12:20" x14ac:dyDescent="0.3">
      <c r="L992" s="4"/>
      <c r="M992" s="4"/>
      <c r="N992" s="4"/>
      <c r="O992" s="4"/>
      <c r="P992" s="4"/>
      <c r="Q992" s="4"/>
      <c r="R992" s="4"/>
      <c r="S992" s="4"/>
      <c r="T992" s="4"/>
    </row>
    <row r="993" spans="12:20" x14ac:dyDescent="0.3">
      <c r="L993" s="4"/>
      <c r="M993" s="4"/>
      <c r="N993" s="4"/>
      <c r="O993" s="4"/>
      <c r="P993" s="4"/>
      <c r="Q993" s="4"/>
      <c r="R993" s="4"/>
      <c r="S993" s="4"/>
      <c r="T993" s="4"/>
    </row>
    <row r="994" spans="12:20" x14ac:dyDescent="0.3">
      <c r="L994" s="4"/>
      <c r="M994" s="4"/>
      <c r="N994" s="4"/>
      <c r="O994" s="4"/>
      <c r="P994" s="4"/>
      <c r="Q994" s="4"/>
      <c r="R994" s="4"/>
      <c r="S994" s="4"/>
      <c r="T994" s="4"/>
    </row>
    <row r="995" spans="12:20" x14ac:dyDescent="0.3">
      <c r="L995" s="4"/>
      <c r="M995" s="4"/>
      <c r="N995" s="4"/>
      <c r="O995" s="4"/>
      <c r="P995" s="4"/>
      <c r="Q995" s="4"/>
      <c r="R995" s="4"/>
      <c r="S995" s="4"/>
      <c r="T995" s="4"/>
    </row>
    <row r="996" spans="12:20" x14ac:dyDescent="0.3">
      <c r="L996" s="4"/>
      <c r="M996" s="4"/>
      <c r="N996" s="4"/>
      <c r="O996" s="4"/>
      <c r="P996" s="4"/>
      <c r="Q996" s="4"/>
      <c r="R996" s="4"/>
      <c r="S996" s="4"/>
      <c r="T996" s="4"/>
    </row>
    <row r="997" spans="12:20" x14ac:dyDescent="0.3">
      <c r="L997" s="4"/>
      <c r="M997" s="4"/>
      <c r="N997" s="4"/>
      <c r="O997" s="4"/>
      <c r="P997" s="4"/>
      <c r="Q997" s="4"/>
      <c r="R997" s="4"/>
      <c r="S997" s="4"/>
      <c r="T997" s="4"/>
    </row>
    <row r="998" spans="12:20" x14ac:dyDescent="0.3">
      <c r="L998" s="4"/>
      <c r="M998" s="4"/>
      <c r="N998" s="4"/>
      <c r="O998" s="4"/>
      <c r="P998" s="4"/>
      <c r="Q998" s="4"/>
      <c r="R998" s="4"/>
      <c r="S998" s="4"/>
      <c r="T998" s="4"/>
    </row>
    <row r="999" spans="12:20" x14ac:dyDescent="0.3">
      <c r="L999" s="4"/>
      <c r="M999" s="4"/>
      <c r="N999" s="4"/>
      <c r="O999" s="4"/>
      <c r="P999" s="4"/>
      <c r="Q999" s="4"/>
      <c r="R999" s="4"/>
      <c r="S999" s="4"/>
      <c r="T999" s="4"/>
    </row>
    <row r="1000" spans="12:20" x14ac:dyDescent="0.3">
      <c r="L1000" s="4"/>
      <c r="M1000" s="4"/>
      <c r="N1000" s="4"/>
      <c r="O1000" s="4"/>
      <c r="P1000" s="4"/>
      <c r="Q1000" s="4"/>
      <c r="R1000" s="4"/>
      <c r="S1000" s="4"/>
      <c r="T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 kategória </vt:lpstr>
      <vt:lpstr>B 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Iroda</cp:lastModifiedBy>
  <dcterms:created xsi:type="dcterms:W3CDTF">2024-04-12T10:47:00Z</dcterms:created>
  <dcterms:modified xsi:type="dcterms:W3CDTF">2024-04-12T10:48:39Z</dcterms:modified>
</cp:coreProperties>
</file>